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X:\Contabilitate\adrian.betiu\2022\CONT EXECUTIE\AUGUST\"/>
    </mc:Choice>
  </mc:AlternateContent>
  <xr:revisionPtr revIDLastSave="0" documentId="13_ncr:1_{4690470D-69C6-4A38-9B0F-19F6ACCEBA79}" xr6:coauthVersionLast="45" xr6:coauthVersionMax="47" xr10:uidLastSave="{00000000-0000-0000-0000-000000000000}"/>
  <bookViews>
    <workbookView xWindow="-120" yWindow="-120" windowWidth="29040" windowHeight="15840" xr2:uid="{00000000-000D-0000-FFFF-FFFF00000000}"/>
  </bookViews>
  <sheets>
    <sheet name="VENITURI" sheetId="1" r:id="rId1"/>
    <sheet name="CHELTUIELI" sheetId="2" r:id="rId2"/>
  </sheets>
  <externalReferences>
    <externalReference r:id="rId3"/>
  </externalReferences>
  <definedNames>
    <definedName name="_xlnm.Database">#REF!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0" i="2" l="1"/>
  <c r="H68" i="2"/>
  <c r="I287" i="2" l="1"/>
  <c r="I286" i="2"/>
  <c r="I285" i="2"/>
  <c r="I284" i="2"/>
  <c r="I283" i="2" s="1"/>
  <c r="I282" i="2" s="1"/>
  <c r="I275" i="2"/>
  <c r="I271" i="2"/>
  <c r="I270" i="2"/>
  <c r="I14" i="2" s="1"/>
  <c r="I266" i="2"/>
  <c r="I265" i="2"/>
  <c r="I264" i="2"/>
  <c r="I263" i="2"/>
  <c r="I262" i="2" s="1"/>
  <c r="I261" i="2" s="1"/>
  <c r="I258" i="2"/>
  <c r="I252" i="2"/>
  <c r="I248" i="2" s="1"/>
  <c r="I247" i="2" s="1"/>
  <c r="I246" i="2" s="1"/>
  <c r="I12" i="2" s="1"/>
  <c r="I245" i="2"/>
  <c r="I18" i="2" s="1"/>
  <c r="I236" i="2"/>
  <c r="I231" i="2"/>
  <c r="I227" i="2"/>
  <c r="I223" i="2"/>
  <c r="I222" i="2" s="1"/>
  <c r="I218" i="2"/>
  <c r="I212" i="2"/>
  <c r="I205" i="2"/>
  <c r="I199" i="2" s="1"/>
  <c r="I202" i="2"/>
  <c r="I194" i="2"/>
  <c r="I188" i="2"/>
  <c r="I177" i="2" s="1"/>
  <c r="I178" i="2"/>
  <c r="I173" i="2"/>
  <c r="I169" i="2"/>
  <c r="I164" i="2"/>
  <c r="I160" i="2"/>
  <c r="I159" i="2"/>
  <c r="I154" i="2"/>
  <c r="I148" i="2"/>
  <c r="I145" i="2"/>
  <c r="I142" i="2"/>
  <c r="I141" i="2"/>
  <c r="I133" i="2"/>
  <c r="I132" i="2"/>
  <c r="I129" i="2"/>
  <c r="I126" i="2"/>
  <c r="I123" i="2"/>
  <c r="I120" i="2"/>
  <c r="I117" i="2"/>
  <c r="I114" i="2"/>
  <c r="I107" i="2" s="1"/>
  <c r="I111" i="2"/>
  <c r="I108" i="2"/>
  <c r="I99" i="2"/>
  <c r="I98" i="2" s="1"/>
  <c r="I91" i="2" s="1"/>
  <c r="I95" i="2"/>
  <c r="I80" i="2"/>
  <c r="I79" i="2"/>
  <c r="I78" i="2" s="1"/>
  <c r="I16" i="2" s="1"/>
  <c r="I75" i="2"/>
  <c r="I73" i="2"/>
  <c r="I72" i="2"/>
  <c r="I11" i="2" s="1"/>
  <c r="I69" i="2"/>
  <c r="I61" i="2"/>
  <c r="I59" i="2"/>
  <c r="I36" i="2"/>
  <c r="I23" i="2" s="1"/>
  <c r="I34" i="2"/>
  <c r="I24" i="2"/>
  <c r="I17" i="2"/>
  <c r="I15" i="2"/>
  <c r="I13" i="2"/>
  <c r="H105" i="1"/>
  <c r="H103" i="1"/>
  <c r="H102" i="1"/>
  <c r="H101" i="1"/>
  <c r="H98" i="1" s="1"/>
  <c r="H99" i="1"/>
  <c r="H95" i="1"/>
  <c r="H92" i="1"/>
  <c r="H91" i="1" s="1"/>
  <c r="H89" i="1"/>
  <c r="H88" i="1"/>
  <c r="H79" i="1"/>
  <c r="H65" i="1" s="1"/>
  <c r="H64" i="1" s="1"/>
  <c r="H66" i="1"/>
  <c r="H62" i="1"/>
  <c r="H57" i="1" s="1"/>
  <c r="H58" i="1"/>
  <c r="H55" i="1"/>
  <c r="H53" i="1"/>
  <c r="H52" i="1" s="1"/>
  <c r="H28" i="1"/>
  <c r="H27" i="1"/>
  <c r="H23" i="1"/>
  <c r="H16" i="1"/>
  <c r="H15" i="1"/>
  <c r="H14" i="1"/>
  <c r="H9" i="1"/>
  <c r="I9" i="2" l="1"/>
  <c r="I90" i="2"/>
  <c r="I89" i="2" s="1"/>
  <c r="I53" i="2" s="1"/>
  <c r="I45" i="2" s="1"/>
  <c r="I44" i="2" s="1"/>
  <c r="I281" i="2"/>
  <c r="I280" i="2" s="1"/>
  <c r="I279" i="2" s="1"/>
  <c r="H51" i="1"/>
  <c r="H8" i="1"/>
  <c r="H7" i="1" s="1"/>
  <c r="G106" i="1"/>
  <c r="G82" i="1"/>
  <c r="G78" i="1"/>
  <c r="G69" i="1"/>
  <c r="G61" i="1"/>
  <c r="G49" i="1"/>
  <c r="G45" i="1"/>
  <c r="G44" i="1"/>
  <c r="G43" i="1"/>
  <c r="G42" i="1"/>
  <c r="G41" i="1"/>
  <c r="G36" i="1"/>
  <c r="G32" i="1"/>
  <c r="G30" i="1"/>
  <c r="G29" i="1"/>
  <c r="G26" i="1"/>
  <c r="G24" i="1"/>
  <c r="G17" i="1"/>
  <c r="I87" i="2" l="1"/>
  <c r="I10" i="2"/>
  <c r="I20" i="2" s="1"/>
  <c r="I19" i="2" s="1"/>
  <c r="I22" i="2"/>
  <c r="I21" i="2" s="1"/>
  <c r="H242" i="2"/>
  <c r="H269" i="2"/>
  <c r="H268" i="2"/>
  <c r="H267" i="2"/>
  <c r="H257" i="2"/>
  <c r="H255" i="2"/>
  <c r="H254" i="2"/>
  <c r="H253" i="2"/>
  <c r="H251" i="2"/>
  <c r="H250" i="2"/>
  <c r="H249" i="2"/>
  <c r="H244" i="2"/>
  <c r="H243" i="2"/>
  <c r="H241" i="2"/>
  <c r="H235" i="2"/>
  <c r="H226" i="2"/>
  <c r="H224" i="2"/>
  <c r="H219" i="2"/>
  <c r="H217" i="2"/>
  <c r="H211" i="2"/>
  <c r="H198" i="2"/>
  <c r="H193" i="2"/>
  <c r="H195" i="2"/>
  <c r="I8" i="2" l="1"/>
  <c r="I7" i="2" s="1"/>
  <c r="H187" i="2"/>
  <c r="H134" i="2"/>
  <c r="H106" i="2"/>
  <c r="H102" i="2"/>
  <c r="H213" i="2"/>
  <c r="H200" i="2"/>
  <c r="H192" i="2"/>
  <c r="H189" i="2"/>
  <c r="H185" i="2"/>
  <c r="H184" i="2"/>
  <c r="H183" i="2"/>
  <c r="H182" i="2"/>
  <c r="H181" i="2"/>
  <c r="H180" i="2"/>
  <c r="H179" i="2"/>
  <c r="H174" i="2"/>
  <c r="H170" i="2"/>
  <c r="H149" i="2"/>
  <c r="H146" i="2"/>
  <c r="H143" i="2"/>
  <c r="H131" i="2"/>
  <c r="H130" i="2"/>
  <c r="H124" i="2"/>
  <c r="H118" i="2"/>
  <c r="H115" i="2"/>
  <c r="H109" i="2"/>
  <c r="H105" i="2"/>
  <c r="H104" i="2"/>
  <c r="H103" i="2"/>
  <c r="H100" i="2"/>
  <c r="H92" i="2"/>
  <c r="H88" i="2"/>
  <c r="H71" i="2"/>
  <c r="H70" i="2"/>
  <c r="H67" i="2"/>
  <c r="H64" i="2"/>
  <c r="H58" i="2"/>
  <c r="H57" i="2"/>
  <c r="H55" i="2"/>
  <c r="H54" i="2"/>
  <c r="H52" i="2"/>
  <c r="H51" i="2"/>
  <c r="H50" i="2"/>
  <c r="H49" i="2"/>
  <c r="H48" i="2"/>
  <c r="H47" i="2"/>
  <c r="H42" i="2"/>
  <c r="H35" i="2"/>
  <c r="H32" i="2"/>
  <c r="H31" i="2"/>
  <c r="H29" i="2"/>
  <c r="H28" i="2"/>
  <c r="H27" i="2"/>
  <c r="H26" i="2"/>
  <c r="H25" i="2"/>
  <c r="D164" i="2" l="1"/>
  <c r="E164" i="2"/>
  <c r="F164" i="2"/>
  <c r="G164" i="2"/>
  <c r="H164" i="2"/>
  <c r="C164" i="2"/>
  <c r="D99" i="2" l="1"/>
  <c r="E99" i="2"/>
  <c r="F99" i="2"/>
  <c r="G99" i="2"/>
  <c r="H99" i="2"/>
  <c r="C99" i="2"/>
  <c r="D236" i="2" l="1"/>
  <c r="E236" i="2"/>
  <c r="F236" i="2"/>
  <c r="G236" i="2"/>
  <c r="H236" i="2"/>
  <c r="C236" i="2"/>
  <c r="D231" i="2"/>
  <c r="E231" i="2"/>
  <c r="F231" i="2"/>
  <c r="G231" i="2"/>
  <c r="H231" i="2"/>
  <c r="C231" i="2"/>
  <c r="D227" i="2"/>
  <c r="E227" i="2"/>
  <c r="F227" i="2"/>
  <c r="F223" i="2" s="1"/>
  <c r="G227" i="2"/>
  <c r="G223" i="2" s="1"/>
  <c r="H227" i="2"/>
  <c r="H223" i="2" s="1"/>
  <c r="C227" i="2"/>
  <c r="D218" i="2"/>
  <c r="E218" i="2"/>
  <c r="F218" i="2"/>
  <c r="G218" i="2"/>
  <c r="H218" i="2"/>
  <c r="C218" i="2"/>
  <c r="D212" i="2"/>
  <c r="E212" i="2"/>
  <c r="F212" i="2"/>
  <c r="G212" i="2"/>
  <c r="H212" i="2"/>
  <c r="C212" i="2"/>
  <c r="D202" i="2"/>
  <c r="E202" i="2"/>
  <c r="F202" i="2"/>
  <c r="G202" i="2"/>
  <c r="H202" i="2"/>
  <c r="C202" i="2"/>
  <c r="D205" i="2"/>
  <c r="D199" i="2" s="1"/>
  <c r="E205" i="2"/>
  <c r="F205" i="2"/>
  <c r="F199" i="2" s="1"/>
  <c r="G205" i="2"/>
  <c r="G199" i="2" s="1"/>
  <c r="H205" i="2"/>
  <c r="H199" i="2" s="1"/>
  <c r="C205" i="2"/>
  <c r="D194" i="2"/>
  <c r="E194" i="2"/>
  <c r="F194" i="2"/>
  <c r="G194" i="2"/>
  <c r="H194" i="2"/>
  <c r="C194" i="2"/>
  <c r="D188" i="2"/>
  <c r="E188" i="2"/>
  <c r="F188" i="2"/>
  <c r="G188" i="2"/>
  <c r="H188" i="2"/>
  <c r="C188" i="2"/>
  <c r="D178" i="2"/>
  <c r="E178" i="2"/>
  <c r="F178" i="2"/>
  <c r="G178" i="2"/>
  <c r="H178" i="2"/>
  <c r="C178" i="2"/>
  <c r="D173" i="2"/>
  <c r="E173" i="2"/>
  <c r="F173" i="2"/>
  <c r="G173" i="2"/>
  <c r="H173" i="2"/>
  <c r="C173" i="2"/>
  <c r="D169" i="2"/>
  <c r="E169" i="2"/>
  <c r="F169" i="2"/>
  <c r="G169" i="2"/>
  <c r="H169" i="2"/>
  <c r="C169" i="2"/>
  <c r="D160" i="2"/>
  <c r="E160" i="2"/>
  <c r="F160" i="2"/>
  <c r="G160" i="2"/>
  <c r="H160" i="2"/>
  <c r="C160" i="2"/>
  <c r="D154" i="2"/>
  <c r="E154" i="2"/>
  <c r="F154" i="2"/>
  <c r="G154" i="2"/>
  <c r="H154" i="2"/>
  <c r="C154" i="2"/>
  <c r="D148" i="2"/>
  <c r="E148" i="2"/>
  <c r="F148" i="2"/>
  <c r="G148" i="2"/>
  <c r="H148" i="2"/>
  <c r="C148" i="2"/>
  <c r="D145" i="2"/>
  <c r="E145" i="2"/>
  <c r="F145" i="2"/>
  <c r="G145" i="2"/>
  <c r="H145" i="2"/>
  <c r="C145" i="2"/>
  <c r="D142" i="2"/>
  <c r="E142" i="2"/>
  <c r="F142" i="2"/>
  <c r="G142" i="2"/>
  <c r="H142" i="2"/>
  <c r="C142" i="2"/>
  <c r="D133" i="2"/>
  <c r="E133" i="2"/>
  <c r="F133" i="2"/>
  <c r="G133" i="2"/>
  <c r="H133" i="2"/>
  <c r="C133" i="2"/>
  <c r="D129" i="2"/>
  <c r="E129" i="2"/>
  <c r="F129" i="2"/>
  <c r="G129" i="2"/>
  <c r="H129" i="2"/>
  <c r="C129" i="2"/>
  <c r="D126" i="2"/>
  <c r="E126" i="2"/>
  <c r="F126" i="2"/>
  <c r="G126" i="2"/>
  <c r="H126" i="2"/>
  <c r="C126" i="2"/>
  <c r="D123" i="2"/>
  <c r="E123" i="2"/>
  <c r="F123" i="2"/>
  <c r="G123" i="2"/>
  <c r="H123" i="2"/>
  <c r="C123" i="2"/>
  <c r="D120" i="2"/>
  <c r="E120" i="2"/>
  <c r="F120" i="2"/>
  <c r="G120" i="2"/>
  <c r="H120" i="2"/>
  <c r="C120" i="2"/>
  <c r="D117" i="2"/>
  <c r="E117" i="2"/>
  <c r="F117" i="2"/>
  <c r="G117" i="2"/>
  <c r="H117" i="2"/>
  <c r="C117" i="2"/>
  <c r="D114" i="2"/>
  <c r="E114" i="2"/>
  <c r="F114" i="2"/>
  <c r="G114" i="2"/>
  <c r="H114" i="2"/>
  <c r="C114" i="2"/>
  <c r="D111" i="2"/>
  <c r="E111" i="2"/>
  <c r="F111" i="2"/>
  <c r="G111" i="2"/>
  <c r="H111" i="2"/>
  <c r="C111" i="2"/>
  <c r="D108" i="2"/>
  <c r="E108" i="2"/>
  <c r="F108" i="2"/>
  <c r="G108" i="2"/>
  <c r="H108" i="2"/>
  <c r="C108" i="2"/>
  <c r="D95" i="2"/>
  <c r="E95" i="2"/>
  <c r="F95" i="2"/>
  <c r="G95" i="2"/>
  <c r="H95" i="2"/>
  <c r="C95" i="2"/>
  <c r="C199" i="2" l="1"/>
  <c r="E199" i="2"/>
  <c r="C223" i="2"/>
  <c r="E223" i="2"/>
  <c r="D223" i="2"/>
  <c r="D252" i="2"/>
  <c r="D248" i="2" s="1"/>
  <c r="E252" i="2"/>
  <c r="E248" i="2" s="1"/>
  <c r="F252" i="2"/>
  <c r="F248" i="2" s="1"/>
  <c r="G252" i="2"/>
  <c r="G248" i="2" s="1"/>
  <c r="H252" i="2"/>
  <c r="H248" i="2" s="1"/>
  <c r="C252" i="2"/>
  <c r="C248" i="2" s="1"/>
  <c r="D95" i="1" l="1"/>
  <c r="E95" i="1"/>
  <c r="F95" i="1"/>
  <c r="G95" i="1"/>
  <c r="C95" i="1"/>
  <c r="D132" i="2" l="1"/>
  <c r="E132" i="2"/>
  <c r="F132" i="2"/>
  <c r="G132" i="2"/>
  <c r="H132" i="2"/>
  <c r="C132" i="2"/>
  <c r="C105" i="1" l="1"/>
  <c r="C103" i="1"/>
  <c r="C102" i="1" s="1"/>
  <c r="C101" i="1" s="1"/>
  <c r="C99" i="1"/>
  <c r="C92" i="1"/>
  <c r="C91" i="1" s="1"/>
  <c r="C89" i="1"/>
  <c r="C88" i="1"/>
  <c r="C98" i="1" l="1"/>
  <c r="D258" i="2"/>
  <c r="E258" i="2"/>
  <c r="F258" i="2"/>
  <c r="G258" i="2"/>
  <c r="H258" i="2"/>
  <c r="C258" i="2"/>
  <c r="D105" i="1"/>
  <c r="E105" i="1"/>
  <c r="F105" i="1"/>
  <c r="G105" i="1"/>
  <c r="D103" i="1"/>
  <c r="D102" i="1" s="1"/>
  <c r="D101" i="1" s="1"/>
  <c r="E103" i="1"/>
  <c r="E102" i="1" s="1"/>
  <c r="E101" i="1" s="1"/>
  <c r="F103" i="1"/>
  <c r="F102" i="1" s="1"/>
  <c r="F101" i="1" s="1"/>
  <c r="G103" i="1"/>
  <c r="G102" i="1" s="1"/>
  <c r="G101" i="1" s="1"/>
  <c r="D99" i="1"/>
  <c r="E99" i="1"/>
  <c r="F99" i="1"/>
  <c r="G99" i="1"/>
  <c r="D92" i="1"/>
  <c r="D91" i="1" s="1"/>
  <c r="E92" i="1"/>
  <c r="E91" i="1" s="1"/>
  <c r="F92" i="1"/>
  <c r="F91" i="1" s="1"/>
  <c r="G92" i="1"/>
  <c r="G91" i="1" s="1"/>
  <c r="D89" i="1"/>
  <c r="D88" i="1" s="1"/>
  <c r="E89" i="1"/>
  <c r="E88" i="1" s="1"/>
  <c r="F89" i="1"/>
  <c r="F88" i="1" s="1"/>
  <c r="G89" i="1"/>
  <c r="G88" i="1" s="1"/>
  <c r="D79" i="1"/>
  <c r="E79" i="1"/>
  <c r="F79" i="1"/>
  <c r="G79" i="1"/>
  <c r="D66" i="1"/>
  <c r="D65" i="1" s="1"/>
  <c r="D64" i="1" s="1"/>
  <c r="E66" i="1"/>
  <c r="E65" i="1" s="1"/>
  <c r="E64" i="1" s="1"/>
  <c r="F66" i="1"/>
  <c r="F65" i="1" s="1"/>
  <c r="F64" i="1" s="1"/>
  <c r="G66" i="1"/>
  <c r="D62" i="1"/>
  <c r="E62" i="1"/>
  <c r="F62" i="1"/>
  <c r="G62" i="1"/>
  <c r="D58" i="1"/>
  <c r="D57" i="1" s="1"/>
  <c r="E58" i="1"/>
  <c r="E57" i="1" s="1"/>
  <c r="F58" i="1"/>
  <c r="F57" i="1" s="1"/>
  <c r="G58" i="1"/>
  <c r="D55" i="1"/>
  <c r="E55" i="1"/>
  <c r="F55" i="1"/>
  <c r="G55" i="1"/>
  <c r="D53" i="1"/>
  <c r="D52" i="1" s="1"/>
  <c r="E53" i="1"/>
  <c r="E52" i="1" s="1"/>
  <c r="F53" i="1"/>
  <c r="F52" i="1" s="1"/>
  <c r="G53" i="1"/>
  <c r="D28" i="1"/>
  <c r="D27" i="1" s="1"/>
  <c r="E28" i="1"/>
  <c r="E27" i="1" s="1"/>
  <c r="F28" i="1"/>
  <c r="F27" i="1" s="1"/>
  <c r="G28" i="1"/>
  <c r="G27" i="1" s="1"/>
  <c r="D23" i="1"/>
  <c r="E23" i="1"/>
  <c r="F23" i="1"/>
  <c r="G23" i="1"/>
  <c r="D16" i="1"/>
  <c r="D15" i="1" s="1"/>
  <c r="E16" i="1"/>
  <c r="E15" i="1" s="1"/>
  <c r="F16" i="1"/>
  <c r="G16" i="1"/>
  <c r="G15" i="1" s="1"/>
  <c r="D9" i="1"/>
  <c r="E9" i="1"/>
  <c r="F9" i="1"/>
  <c r="G9" i="1"/>
  <c r="C79" i="1"/>
  <c r="C66" i="1"/>
  <c r="C62" i="1"/>
  <c r="C58" i="1"/>
  <c r="C57" i="1" s="1"/>
  <c r="C55" i="1"/>
  <c r="C53" i="1"/>
  <c r="C28" i="1"/>
  <c r="C27" i="1" s="1"/>
  <c r="C23" i="1"/>
  <c r="C16" i="1"/>
  <c r="C9" i="1"/>
  <c r="F15" i="1" l="1"/>
  <c r="F14" i="1" s="1"/>
  <c r="C15" i="1"/>
  <c r="C14" i="1" s="1"/>
  <c r="C8" i="1" s="1"/>
  <c r="C7" i="1" s="1"/>
  <c r="C52" i="1"/>
  <c r="C65" i="1"/>
  <c r="C64" i="1" s="1"/>
  <c r="E98" i="1"/>
  <c r="G98" i="1"/>
  <c r="D98" i="1"/>
  <c r="C51" i="1"/>
  <c r="F98" i="1"/>
  <c r="G65" i="1"/>
  <c r="G64" i="1" s="1"/>
  <c r="G57" i="1"/>
  <c r="E51" i="1"/>
  <c r="F51" i="1"/>
  <c r="D51" i="1"/>
  <c r="G52" i="1"/>
  <c r="G51" i="1" s="1"/>
  <c r="E14" i="1"/>
  <c r="G14" i="1"/>
  <c r="D14" i="1"/>
  <c r="F8" i="1" l="1"/>
  <c r="F7" i="1" s="1"/>
  <c r="D8" i="1"/>
  <c r="D7" i="1" s="1"/>
  <c r="G8" i="1"/>
  <c r="G7" i="1" s="1"/>
  <c r="E8" i="1"/>
  <c r="E7" i="1" s="1"/>
  <c r="D265" i="2" l="1"/>
  <c r="D264" i="2" s="1"/>
  <c r="D263" i="2" s="1"/>
  <c r="D262" i="2" s="1"/>
  <c r="D261" i="2" s="1"/>
  <c r="E265" i="2"/>
  <c r="E264" i="2" s="1"/>
  <c r="E263" i="2" s="1"/>
  <c r="E262" i="2" s="1"/>
  <c r="E261" i="2" s="1"/>
  <c r="F265" i="2"/>
  <c r="F264" i="2" s="1"/>
  <c r="F263" i="2" s="1"/>
  <c r="F262" i="2" s="1"/>
  <c r="F261" i="2" s="1"/>
  <c r="G265" i="2"/>
  <c r="G264" i="2" s="1"/>
  <c r="G263" i="2" s="1"/>
  <c r="G262" i="2" s="1"/>
  <c r="G261" i="2" s="1"/>
  <c r="H265" i="2"/>
  <c r="H264" i="2" s="1"/>
  <c r="H263" i="2" s="1"/>
  <c r="H262" i="2" s="1"/>
  <c r="H261" i="2" s="1"/>
  <c r="D266" i="2"/>
  <c r="E266" i="2"/>
  <c r="F266" i="2"/>
  <c r="G266" i="2"/>
  <c r="H266" i="2"/>
  <c r="G247" i="2"/>
  <c r="G246" i="2" s="1"/>
  <c r="F247" i="2"/>
  <c r="F246" i="2" s="1"/>
  <c r="D247" i="2"/>
  <c r="D246" i="2" s="1"/>
  <c r="E247" i="2"/>
  <c r="E246" i="2" s="1"/>
  <c r="H247" i="2"/>
  <c r="H246" i="2" s="1"/>
  <c r="D98" i="2"/>
  <c r="D91" i="2" s="1"/>
  <c r="E98" i="2"/>
  <c r="E91" i="2" s="1"/>
  <c r="F98" i="2"/>
  <c r="F91" i="2" s="1"/>
  <c r="G98" i="2"/>
  <c r="G91" i="2" s="1"/>
  <c r="H98" i="2"/>
  <c r="H91" i="2" s="1"/>
  <c r="C98" i="2"/>
  <c r="C91" i="2" s="1"/>
  <c r="D287" i="2" l="1"/>
  <c r="D286" i="2" s="1"/>
  <c r="D285" i="2" s="1"/>
  <c r="D284" i="2" s="1"/>
  <c r="D281" i="2" s="1"/>
  <c r="D280" i="2" s="1"/>
  <c r="D279" i="2" s="1"/>
  <c r="E287" i="2"/>
  <c r="E286" i="2" s="1"/>
  <c r="E285" i="2" s="1"/>
  <c r="E284" i="2" s="1"/>
  <c r="E281" i="2" s="1"/>
  <c r="E280" i="2" s="1"/>
  <c r="E279" i="2" s="1"/>
  <c r="F287" i="2"/>
  <c r="F286" i="2" s="1"/>
  <c r="F285" i="2" s="1"/>
  <c r="F284" i="2" s="1"/>
  <c r="G287" i="2"/>
  <c r="G286" i="2" s="1"/>
  <c r="G285" i="2" s="1"/>
  <c r="G284" i="2" s="1"/>
  <c r="G283" i="2" s="1"/>
  <c r="G282" i="2" s="1"/>
  <c r="H287" i="2"/>
  <c r="H286" i="2" s="1"/>
  <c r="H285" i="2" s="1"/>
  <c r="H284" i="2" s="1"/>
  <c r="H281" i="2"/>
  <c r="H280" i="2" s="1"/>
  <c r="H279" i="2" s="1"/>
  <c r="H283" i="2"/>
  <c r="H282" i="2" s="1"/>
  <c r="D275" i="2"/>
  <c r="E275" i="2"/>
  <c r="F275" i="2"/>
  <c r="G275" i="2"/>
  <c r="H275" i="2"/>
  <c r="D271" i="2"/>
  <c r="E271" i="2"/>
  <c r="F271" i="2"/>
  <c r="G271" i="2"/>
  <c r="H271" i="2"/>
  <c r="G12" i="2"/>
  <c r="D245" i="2"/>
  <c r="E245" i="2"/>
  <c r="E18" i="2" s="1"/>
  <c r="F245" i="2"/>
  <c r="G245" i="2"/>
  <c r="G18" i="2" s="1"/>
  <c r="H245" i="2"/>
  <c r="H18" i="2" s="1"/>
  <c r="E12" i="2"/>
  <c r="D12" i="2"/>
  <c r="F12" i="2"/>
  <c r="H12" i="2"/>
  <c r="F222" i="2"/>
  <c r="G222" i="2"/>
  <c r="D222" i="2"/>
  <c r="E222" i="2"/>
  <c r="H222" i="2"/>
  <c r="E177" i="2"/>
  <c r="H177" i="2"/>
  <c r="D177" i="2"/>
  <c r="D159" i="2"/>
  <c r="D141" i="2" s="1"/>
  <c r="E159" i="2"/>
  <c r="E141" i="2" s="1"/>
  <c r="F159" i="2"/>
  <c r="F141" i="2" s="1"/>
  <c r="G159" i="2"/>
  <c r="G141" i="2" s="1"/>
  <c r="H159" i="2"/>
  <c r="H141" i="2" s="1"/>
  <c r="E107" i="2"/>
  <c r="G107" i="2"/>
  <c r="D107" i="2"/>
  <c r="F107" i="2"/>
  <c r="H107" i="2"/>
  <c r="D80" i="2"/>
  <c r="D79" i="2" s="1"/>
  <c r="E80" i="2"/>
  <c r="E79" i="2" s="1"/>
  <c r="F80" i="2"/>
  <c r="F79" i="2" s="1"/>
  <c r="F17" i="2" s="1"/>
  <c r="G80" i="2"/>
  <c r="G79" i="2" s="1"/>
  <c r="H80" i="2"/>
  <c r="H79" i="2" s="1"/>
  <c r="D75" i="2"/>
  <c r="D15" i="2" s="1"/>
  <c r="E75" i="2"/>
  <c r="E15" i="2" s="1"/>
  <c r="F75" i="2"/>
  <c r="F15" i="2" s="1"/>
  <c r="G75" i="2"/>
  <c r="G15" i="2" s="1"/>
  <c r="H75" i="2"/>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H15" i="2"/>
  <c r="D18" i="2"/>
  <c r="F18" i="2"/>
  <c r="D24" i="2"/>
  <c r="E24" i="2"/>
  <c r="F24" i="2"/>
  <c r="G24" i="2"/>
  <c r="H24" i="2"/>
  <c r="C287" i="2"/>
  <c r="C286" i="2" s="1"/>
  <c r="C285" i="2" s="1"/>
  <c r="C284" i="2" s="1"/>
  <c r="C281" i="2" s="1"/>
  <c r="C280" i="2" s="1"/>
  <c r="C279" i="2" s="1"/>
  <c r="C283" i="2"/>
  <c r="C282" i="2" s="1"/>
  <c r="C275" i="2"/>
  <c r="C271" i="2"/>
  <c r="C266" i="2"/>
  <c r="C265" i="2"/>
  <c r="C264" i="2" s="1"/>
  <c r="C263" i="2" s="1"/>
  <c r="C262" i="2" s="1"/>
  <c r="C261" i="2" s="1"/>
  <c r="C247" i="2"/>
  <c r="C246" i="2" s="1"/>
  <c r="C12" i="2" s="1"/>
  <c r="C245" i="2"/>
  <c r="C18" i="2" s="1"/>
  <c r="C159" i="2"/>
  <c r="C141" i="2" s="1"/>
  <c r="C107" i="2"/>
  <c r="C80" i="2"/>
  <c r="C79" i="2" s="1"/>
  <c r="C17" i="2" s="1"/>
  <c r="C75" i="2"/>
  <c r="C15" i="2" s="1"/>
  <c r="C73" i="2"/>
  <c r="C72" i="2" s="1"/>
  <c r="C11" i="2" s="1"/>
  <c r="C69" i="2"/>
  <c r="C61" i="2"/>
  <c r="C59" i="2"/>
  <c r="C36" i="2"/>
  <c r="C34" i="2"/>
  <c r="C24" i="2"/>
  <c r="E270" i="2" l="1"/>
  <c r="E14" i="2" s="1"/>
  <c r="D283" i="2"/>
  <c r="D282" i="2" s="1"/>
  <c r="G281" i="2"/>
  <c r="G280" i="2" s="1"/>
  <c r="G279" i="2" s="1"/>
  <c r="C23" i="2"/>
  <c r="C9" i="2" s="1"/>
  <c r="C78" i="2"/>
  <c r="C16" i="2" s="1"/>
  <c r="H270" i="2"/>
  <c r="H14" i="2" s="1"/>
  <c r="D270" i="2"/>
  <c r="D14" i="2" s="1"/>
  <c r="F281" i="2"/>
  <c r="F280" i="2" s="1"/>
  <c r="F279" i="2" s="1"/>
  <c r="F283" i="2"/>
  <c r="F282" i="2" s="1"/>
  <c r="E283" i="2"/>
  <c r="E282" i="2" s="1"/>
  <c r="H23" i="2"/>
  <c r="H9" i="2" s="1"/>
  <c r="D23" i="2"/>
  <c r="D9" i="2" s="1"/>
  <c r="F270" i="2"/>
  <c r="F14" i="2" s="1"/>
  <c r="G270" i="2"/>
  <c r="G14" i="2" s="1"/>
  <c r="E13" i="2"/>
  <c r="G13" i="2"/>
  <c r="H13" i="2"/>
  <c r="F13" i="2"/>
  <c r="D13" i="2"/>
  <c r="G177" i="2"/>
  <c r="F177"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F9" i="2" s="1"/>
  <c r="E23" i="2"/>
  <c r="E9" i="2" s="1"/>
  <c r="G23" i="2"/>
  <c r="G9" i="2" s="1"/>
  <c r="C177" i="2"/>
  <c r="C222" i="2"/>
  <c r="C13" i="2"/>
  <c r="C270" i="2"/>
  <c r="C14" i="2" s="1"/>
  <c r="C90" i="2"/>
  <c r="C89" i="2" l="1"/>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D20" i="2" l="1"/>
  <c r="D19" i="2" s="1"/>
  <c r="C22" i="2"/>
  <c r="C21" i="2" s="1"/>
  <c r="C10" i="2"/>
  <c r="C20" i="2" s="1"/>
  <c r="C19" i="2" s="1"/>
  <c r="G8" i="2"/>
  <c r="G7" i="2" s="1"/>
  <c r="G20" i="2"/>
  <c r="G19" i="2" s="1"/>
  <c r="G22" i="2"/>
  <c r="G21" i="2" s="1"/>
  <c r="G87" i="2"/>
  <c r="F10" i="2"/>
  <c r="F22" i="2"/>
  <c r="F21" i="2" s="1"/>
  <c r="F87" i="2"/>
  <c r="H20" i="2"/>
  <c r="H19" i="2" s="1"/>
  <c r="E20" i="2"/>
  <c r="E19" i="2" s="1"/>
  <c r="C8" i="2" l="1"/>
  <c r="C7" i="2" s="1"/>
  <c r="F20" i="2"/>
  <c r="F19" i="2" s="1"/>
  <c r="F8" i="2"/>
  <c r="F7" i="2" s="1"/>
</calcChain>
</file>

<file path=xl/sharedStrings.xml><?xml version="1.0" encoding="utf-8"?>
<sst xmlns="http://schemas.openxmlformats.org/spreadsheetml/2006/main" count="642" uniqueCount="524">
  <si>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</si>
  <si>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</si>
  <si>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</si>
  <si>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</si>
  <si>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</si>
  <si>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</si>
  <si>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</si>
  <si>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</si>
  <si>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</si>
  <si>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</si>
  <si>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</si>
  <si>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</si>
  <si>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</si>
  <si>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</si>
  <si>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</si>
  <si>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</si>
  <si>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</si>
  <si>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</si>
  <si>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</si>
  <si>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</si>
  <si>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</si>
  <si>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</si>
  <si>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</si>
  <si>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</si>
  <si>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</si>
  <si>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</si>
  <si>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</si>
  <si>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</si>
  <si>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</si>
  <si>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</si>
  <si>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</si>
  <si>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</si>
  <si>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</si>
  <si>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</si>
  <si>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</si>
  <si>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</si>
  <si>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</si>
  <si>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</si>
  <si>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</si>
  <si>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</si>
  <si>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</si>
  <si>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</si>
  <si>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</si>
  <si>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</si>
  <si>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</si>
  <si>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</si>
  <si>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</si>
  <si>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</si>
  <si>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</si>
  <si>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</si>
  <si>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</si>
  <si>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</si>
  <si>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</si>
  <si>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</si>
  <si>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</si>
  <si>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</si>
  <si>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</si>
  <si>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</si>
  <si>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</si>
  <si>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</si>
  <si>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</si>
  <si>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</si>
  <si>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</si>
  <si>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</si>
  <si>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</si>
  <si>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</si>
  <si>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</si>
  <si>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</si>
  <si>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</si>
  <si>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</si>
  <si>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</si>
  <si>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</si>
  <si>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</si>
  <si>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</si>
  <si>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</si>
  <si>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</si>
  <si>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</si>
  <si>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</si>
  <si>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</si>
  <si>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</si>
  <si>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</si>
  <si>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</si>
  <si>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</si>
  <si>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</si>
  <si>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</si>
  <si>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</si>
  <si>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</si>
  <si>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</si>
  <si>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</si>
  <si>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</si>
  <si>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</si>
  <si>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</si>
  <si>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</si>
  <si>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</si>
  <si>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</si>
  <si>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</si>
  <si>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</si>
  <si>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</si>
  <si>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</si>
  <si>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</si>
  <si>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</si>
  <si>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</si>
  <si>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</si>
  <si>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</si>
  <si>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</si>
  <si>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</si>
  <si>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</si>
  <si>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</si>
  <si>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</si>
  <si>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</si>
  <si>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</si>
  <si>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</si>
  <si>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</si>
  <si>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</si>
  <si>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</si>
  <si>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</si>
  <si>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</si>
  <si>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</si>
  <si>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</si>
  <si>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</si>
  <si>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</si>
  <si>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</si>
  <si>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</si>
  <si>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</si>
  <si>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</si>
  <si>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</si>
  <si>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</si>
  <si>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</si>
  <si>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</si>
  <si>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</si>
  <si>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</si>
  <si>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</si>
  <si>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</si>
  <si>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</si>
  <si>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</si>
  <si>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</si>
  <si>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</si>
  <si>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</si>
  <si>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</si>
  <si>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</si>
  <si>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</si>
  <si>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</si>
  <si>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</si>
  <si>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</si>
  <si>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</si>
  <si>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</si>
  <si>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</si>
  <si>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</si>
  <si>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</si>
  <si>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</si>
  <si>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</si>
  <si>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</si>
  <si>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</si>
  <si>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</si>
  <si>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</si>
  <si>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</si>
  <si>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</si>
  <si>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</si>
  <si>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</si>
  <si>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</si>
  <si>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</si>
  <si>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</si>
  <si>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</si>
  <si>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</si>
  <si>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</si>
  <si>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</si>
  <si>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</si>
  <si>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</si>
  <si>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</si>
  <si>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</si>
  <si>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</si>
  <si>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</si>
  <si>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</si>
  <si>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</si>
  <si>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</si>
  <si>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</si>
  <si>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</si>
  <si>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</si>
  <si>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</si>
  <si>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</si>
  <si>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</si>
  <si>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</si>
  <si>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</si>
  <si>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</si>
  <si>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</si>
  <si>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</si>
  <si>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</si>
  <si>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</si>
  <si>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</si>
  <si>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</si>
  <si>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</si>
  <si>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</si>
  <si>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</si>
  <si>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</si>
  <si>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</si>
  <si>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</si>
  <si>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</si>
  <si>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</si>
  <si>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</si>
  <si>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</si>
  <si>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</si>
  <si>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</si>
  <si>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</si>
  <si>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</si>
  <si>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</si>
  <si>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</si>
  <si>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</si>
  <si>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</si>
  <si>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</si>
  <si>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</si>
  <si>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</si>
  <si>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</si>
  <si>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</si>
  <si>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</si>
  <si>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</si>
  <si>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</si>
  <si>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</si>
  <si>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</si>
  <si>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</si>
  <si>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</si>
  <si>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</si>
  <si>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</si>
  <si>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</si>
  <si>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</si>
  <si>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</si>
  <si>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</si>
  <si>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</si>
  <si>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</si>
  <si>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</si>
  <si>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</si>
  <si>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</si>
  <si>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</si>
  <si>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</si>
  <si>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</si>
  <si>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</si>
  <si>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</si>
  <si>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</si>
  <si>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</si>
  <si>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</si>
  <si>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</si>
  <si>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</si>
  <si>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</si>
  <si>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</si>
  <si>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</si>
  <si>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</si>
  <si>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</si>
  <si>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</si>
  <si>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</si>
  <si>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</si>
  <si>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</si>
  <si>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</si>
  <si>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</si>
  <si>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</si>
  <si>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</si>
  <si>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</si>
  <si>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</si>
  <si>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</si>
  <si>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</si>
  <si>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</si>
  <si>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</si>
  <si>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</si>
  <si>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</si>
  <si>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</si>
  <si>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</si>
  <si>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</si>
  <si>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</si>
  <si>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</si>
  <si>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</si>
  <si>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</si>
  <si>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</si>
  <si>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</si>
  <si>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</si>
  <si>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</si>
  <si>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</si>
  <si>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</si>
  <si>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</si>
  <si>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</si>
  <si>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</si>
  <si>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</si>
  <si>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</si>
  <si>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</si>
  <si>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</si>
  <si>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</si>
  <si>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</si>
  <si>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</si>
  <si>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</si>
  <si>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</si>
  <si>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</si>
  <si>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</si>
  <si>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</si>
  <si>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</si>
  <si>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</si>
  <si>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</si>
  <si>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</si>
  <si>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</si>
  <si>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</si>
  <si>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</si>
  <si>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</si>
  <si>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</si>
  <si>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</si>
  <si>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</si>
  <si>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</si>
  <si>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</si>
  <si>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</si>
  <si>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</si>
  <si>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</si>
  <si>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</si>
  <si>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</si>
  <si>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</si>
  <si>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</si>
  <si>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</si>
  <si>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</si>
  <si>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</si>
  <si>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</si>
  <si>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</si>
  <si>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</si>
  <si>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</si>
  <si>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</si>
  <si>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</si>
  <si>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</si>
  <si>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</si>
  <si>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</si>
  <si>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</si>
  <si>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</si>
  <si>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</si>
  <si>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</si>
  <si>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</si>
  <si>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</si>
  <si>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</si>
  <si>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</si>
  <si>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</si>
  <si>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</si>
  <si>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</si>
  <si>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</si>
  <si>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</si>
  <si>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</si>
  <si>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</si>
  <si>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</si>
  <si>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</si>
  <si>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</si>
  <si>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</si>
  <si>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</si>
  <si>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</si>
  <si>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</si>
  <si>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</si>
  <si>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</si>
  <si>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</si>
  <si>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</si>
  <si>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</si>
  <si>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</si>
  <si>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</si>
  <si>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</si>
  <si>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</si>
  <si>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</si>
  <si>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</si>
  <si>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</si>
  <si>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</si>
  <si>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</si>
  <si>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</si>
  <si>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</si>
  <si>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</si>
  <si>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</si>
  <si>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</si>
  <si>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</si>
  <si>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</si>
  <si>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</si>
  <si>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</si>
  <si>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</si>
  <si>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</si>
  <si>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</si>
  <si>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</si>
  <si>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</si>
  <si>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</si>
  <si>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</si>
  <si>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</si>
  <si>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</si>
  <si>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</si>
  <si>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</si>
  <si>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</si>
  <si>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</si>
  <si>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</si>
  <si>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</si>
  <si>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</si>
  <si>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</si>
  <si>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</si>
  <si>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</si>
  <si>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</si>
  <si>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</si>
  <si>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</si>
  <si>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</si>
  <si>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</si>
  <si>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</si>
  <si>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</si>
  <si>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</si>
  <si>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</si>
  <si>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</si>
  <si>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</si>
  <si>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</si>
  <si>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</si>
  <si>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</si>
  <si>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</si>
  <si>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</si>
  <si>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</si>
  <si>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</si>
  <si>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</si>
  <si>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</si>
  <si>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</si>
  <si>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</si>
  <si>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</si>
  <si>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</si>
  <si>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</si>
  <si>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</si>
  <si>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</si>
  <si>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</si>
  <si>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</si>
  <si>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</si>
  <si>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</si>
  <si>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</si>
  <si>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</si>
  <si>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</si>
  <si>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</si>
  <si>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</si>
  <si>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</si>
  <si>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</si>
  <si>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</si>
  <si>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</si>
  <si>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</si>
  <si>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</si>
  <si>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</si>
  <si>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</si>
  <si>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</si>
  <si>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</si>
  <si>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</si>
  <si>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</si>
  <si>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</si>
  <si>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</si>
  <si>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</si>
  <si>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</si>
  <si>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</si>
  <si>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</si>
  <si>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</si>
  <si>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</si>
  <si>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</si>
  <si>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</si>
  <si>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</si>
  <si>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</si>
  <si>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</si>
  <si>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</si>
  <si>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</si>
  <si>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</si>
  <si>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</si>
  <si>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</si>
  <si>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</si>
  <si>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</si>
  <si>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</si>
  <si>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</si>
  <si>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</si>
  <si>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</si>
  <si>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</si>
  <si>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</si>
  <si>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</si>
  <si>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</si>
  <si>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</si>
  <si>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</si>
  <si>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</si>
  <si>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</si>
  <si>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</si>
  <si>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</si>
  <si>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</si>
  <si>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</si>
  <si>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</si>
  <si>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</si>
  <si>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</si>
  <si>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</si>
  <si>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</si>
  <si>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</si>
  <si>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</si>
  <si>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</si>
  <si>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</si>
  <si>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</si>
  <si>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</si>
  <si>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</si>
  <si>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</si>
  <si>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</si>
  <si>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</si>
  <si>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</si>
  <si>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</si>
  <si>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</si>
  <si>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</si>
  <si>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</si>
  <si>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</si>
  <si>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</si>
  <si>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</si>
  <si>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</si>
  <si>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</si>
  <si>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</si>
  <si>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</si>
  <si>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</si>
  <si>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</si>
  <si>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</si>
  <si>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</si>
  <si>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</si>
  <si>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</si>
  <si>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</si>
  <si>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</si>
  <si>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 xml:space="preserve">   ~ finantarea activitatii de testare de catre medicii de familie in vederea depistarii infectiei cu SARS-Cov-2 potrivit OUG nr. 3/2021, cu modificarile si completarile ulterioare</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</si>
  <si>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</si>
  <si>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</si>
  <si>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</si>
  <si>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</si>
  <si>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</si>
  <si>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</si>
  <si>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-activitatea curenta</t>
  </si>
  <si>
    <t xml:space="preserve">    ~ Programul national de PET-CT, din care:</t>
  </si>
  <si>
    <t>~sume pentru punerea în aplicare a dispoziţiilor art. 165 alin. ( 1^1)  - (1^3) din Legea nr. 95/2006 ( cf.modificarilor aduse prin Legea nr.109/2022)</t>
  </si>
  <si>
    <t>CONT DE EXECUTIE VENITURI AUGUST 2022</t>
  </si>
  <si>
    <t>CONT DE EXECUTIE CHELTUIELI AUGUST  2022</t>
  </si>
  <si>
    <t>`</t>
  </si>
  <si>
    <t>Director general</t>
  </si>
  <si>
    <t>Director economic</t>
  </si>
  <si>
    <t xml:space="preserve">  Ec.Albu Drina</t>
  </si>
  <si>
    <t xml:space="preserve"> Ec.Bircu Florina</t>
  </si>
  <si>
    <t>Intocmit</t>
  </si>
  <si>
    <t>Ec. Betiu Adrian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</si>
</sst>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19"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s>
  <fills count="2">
    <fill>
      <patternFill patternType="none"/>
    </fill>
    <fill>
      <patternFill patternType="gray125"/>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21">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164" fontId="18" fillId="0" borderId="1" xfId="2" applyNumberFormat="1" applyFont="1" applyFill="1" applyBorder="1" applyAlignment="1">
      <alignment wrapText="1"/>
    </xf>
    <xf numFmtId="49" fontId="6" fillId="0" borderId="2" xfId="0" applyNumberFormat="1" applyFont="1" applyFill="1" applyBorder="1" applyAlignment="1">
      <alignment vertical="top" wrapText="1"/>
    </xf>
    <xf numFmtId="164" fontId="3" fillId="0" borderId="2" xfId="2" applyNumberFormat="1" applyFont="1" applyFill="1" applyBorder="1" applyAlignment="1">
      <alignment wrapText="1"/>
    </xf>
    <xf numFmtId="4" fontId="5" fillId="0" borderId="2" xfId="0" applyNumberFormat="1" applyFont="1" applyFill="1" applyBorder="1" applyAlignment="1">
      <alignment horizontal="right"/>
    </xf>
    <xf numFmtId="4" fontId="3" fillId="0" borderId="2" xfId="3" applyNumberFormat="1" applyFont="1" applyFill="1" applyBorder="1" applyAlignment="1" applyProtection="1">
      <alignment horizontal="right" wrapText="1"/>
    </xf>
    <xf numFmtId="4" fontId="3" fillId="0" borderId="2" xfId="0" applyNumberFormat="1" applyFont="1" applyFill="1" applyBorder="1"/>
    <xf numFmtId="49" fontId="3" fillId="0" borderId="3" xfId="0" applyNumberFormat="1" applyFont="1" applyFill="1" applyBorder="1" applyAlignment="1">
      <alignment vertical="top" wrapText="1"/>
    </xf>
    <xf numFmtId="164" fontId="3" fillId="0" borderId="3" xfId="2" applyNumberFormat="1" applyFont="1" applyFill="1" applyBorder="1" applyAlignment="1">
      <alignment wrapText="1"/>
    </xf>
    <xf numFmtId="4" fontId="5" fillId="0" borderId="3" xfId="0" applyNumberFormat="1" applyFont="1" applyFill="1" applyBorder="1" applyAlignment="1">
      <alignment horizontal="right"/>
    </xf>
    <xf numFmtId="4" fontId="3" fillId="0" borderId="3" xfId="3" applyNumberFormat="1" applyFont="1" applyFill="1" applyBorder="1" applyAlignment="1" applyProtection="1">
      <alignment horizontal="right" wrapText="1"/>
    </xf>
    <xf numFmtId="4" fontId="3" fillId="0" borderId="3" xfId="0" applyNumberFormat="1" applyFont="1" applyFill="1" applyBorder="1"/>
    <xf numFmtId="49" fontId="6" fillId="0" borderId="4" xfId="0" applyNumberFormat="1" applyFont="1" applyFill="1" applyBorder="1" applyAlignment="1">
      <alignment vertical="top" wrapText="1"/>
    </xf>
    <xf numFmtId="164" fontId="6" fillId="0" borderId="5" xfId="2" applyNumberFormat="1" applyFont="1" applyFill="1" applyBorder="1" applyAlignment="1">
      <alignment wrapText="1"/>
    </xf>
    <xf numFmtId="4" fontId="6" fillId="0" borderId="5" xfId="3" applyNumberFormat="1" applyFont="1" applyFill="1" applyBorder="1" applyAlignment="1">
      <alignment horizontal="right"/>
    </xf>
    <xf numFmtId="4" fontId="6" fillId="0" borderId="6" xfId="3" applyNumberFormat="1" applyFont="1" applyFill="1" applyBorder="1" applyAlignment="1">
      <alignment horizontal="right"/>
    </xf>
    <xf numFmtId="0" fontId="3" fillId="0" borderId="0" xfId="0" applyFont="1"/>
    <xf numFmtId="0" fontId="15"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tabilitate/adrian.betiu/2022/CONT%20EXECUTIE/SEPTEMBRIE/MACHETA%20CONT%20EXECUTIE%20C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CHELTUIELI"/>
    </sheetNames>
    <sheetDataSet>
      <sheetData sheetId="0">
        <row r="71">
          <cell r="H71">
            <v>38892230</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R109"/>
  <sheetViews>
    <sheetView tabSelected="1" zoomScaleNormal="100" workbookViewId="0">
      <pane xSplit="4" ySplit="6" topLeftCell="E7" activePane="bottomRight" state="frozen"/>
      <selection activeCell="C79" sqref="C79:E79"/>
      <selection pane="topRight" activeCell="C79" sqref="C79:E79"/>
      <selection pane="bottomLeft" activeCell="C79" sqref="C79:E79"/>
      <selection pane="bottomRight" activeCell="F106" sqref="F106"/>
    </sheetView>
  </sheetViews>
  <sheetFormatPr defaultRowHeight="15" x14ac:dyDescent="0.3"/>
  <cols>
    <col min="1" max="1" width="11.140625" style="53" customWidth="1"/>
    <col min="2" max="2" width="57.5703125" style="5" customWidth="1"/>
    <col min="3" max="3" width="7.7109375" style="5" customWidth="1"/>
    <col min="4" max="4" width="14" style="46" customWidth="1"/>
    <col min="5" max="5" width="13.85546875" style="46" bestFit="1" customWidth="1"/>
    <col min="6" max="6" width="14" style="5" customWidth="1"/>
    <col min="7" max="7" width="17.7109375" style="5" customWidth="1"/>
    <col min="8" max="8" width="15.5703125" style="56" customWidth="1"/>
    <col min="9" max="9" width="10.7109375" style="56" customWidth="1"/>
    <col min="10" max="10" width="9.28515625" style="56" customWidth="1"/>
    <col min="11" max="11" width="10.28515625" style="56" customWidth="1"/>
    <col min="12" max="12" width="9.85546875" style="56"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ht="20.25" x14ac:dyDescent="0.35">
      <c r="B1" s="54" t="s">
        <v>515</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50" ht="12" customHeight="1" x14ac:dyDescent="0.35">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50" ht="12" customHeight="1" x14ac:dyDescent="0.3">
      <c r="A3" s="58"/>
      <c r="B3" s="59"/>
      <c r="C3" s="59"/>
      <c r="D3" s="6"/>
      <c r="E3" s="6"/>
      <c r="F3" s="6"/>
      <c r="G3" s="6"/>
      <c r="EG3" s="60"/>
    </row>
    <row r="4" spans="1:150" ht="12.75" customHeight="1" x14ac:dyDescent="0.3">
      <c r="B4" s="56"/>
      <c r="C4" s="56"/>
      <c r="D4" s="6"/>
      <c r="E4" s="6"/>
      <c r="F4" s="6"/>
      <c r="G4" s="99" t="s">
        <v>0</v>
      </c>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20"/>
      <c r="DJ4" s="120"/>
      <c r="DK4" s="120"/>
      <c r="DL4" s="120"/>
      <c r="DM4" s="120"/>
      <c r="DN4" s="119"/>
      <c r="DO4" s="119"/>
      <c r="DP4" s="119"/>
      <c r="DQ4" s="119"/>
      <c r="DR4" s="119"/>
      <c r="DS4" s="119"/>
      <c r="DT4" s="119"/>
      <c r="DU4" s="119"/>
      <c r="DV4" s="119"/>
      <c r="DW4" s="119"/>
      <c r="DX4" s="119"/>
      <c r="DY4" s="119"/>
      <c r="DZ4" s="119"/>
      <c r="EA4" s="119"/>
      <c r="EB4" s="119"/>
      <c r="EC4" s="119"/>
      <c r="ED4" s="119"/>
      <c r="EE4" s="119"/>
      <c r="EF4" s="119"/>
      <c r="EG4" s="119"/>
    </row>
    <row r="5" spans="1:150" ht="90"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ht="10.5" customHeight="1" x14ac:dyDescent="0.3">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50" x14ac:dyDescent="0.3">
      <c r="A7" s="65" t="s">
        <v>8</v>
      </c>
      <c r="B7" s="66" t="s">
        <v>9</v>
      </c>
      <c r="C7" s="86">
        <f t="shared" ref="C7:G7" si="0">+C8+C64+C105+C91+C88</f>
        <v>0</v>
      </c>
      <c r="D7" s="86">
        <f t="shared" si="0"/>
        <v>241749250</v>
      </c>
      <c r="E7" s="86">
        <f t="shared" si="0"/>
        <v>192616250</v>
      </c>
      <c r="F7" s="86">
        <f t="shared" si="0"/>
        <v>170853924.05999997</v>
      </c>
      <c r="G7" s="86">
        <f t="shared" si="0"/>
        <v>15206343.390000001</v>
      </c>
      <c r="H7" s="86">
        <f t="shared" ref="H7" si="1">+H8+H64+H105+H91+H88</f>
        <v>155647580.66999999</v>
      </c>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50" x14ac:dyDescent="0.3">
      <c r="A8" s="65" t="s">
        <v>10</v>
      </c>
      <c r="B8" s="66" t="s">
        <v>11</v>
      </c>
      <c r="C8" s="86">
        <f>+C14+C51+C9</f>
        <v>0</v>
      </c>
      <c r="D8" s="86">
        <f t="shared" ref="D8:G8" si="2">+D14+D51+D9</f>
        <v>198612000</v>
      </c>
      <c r="E8" s="86">
        <f t="shared" si="2"/>
        <v>149479000</v>
      </c>
      <c r="F8" s="86">
        <f t="shared" si="2"/>
        <v>128643872.45999999</v>
      </c>
      <c r="G8" s="86">
        <f t="shared" si="2"/>
        <v>15324512.390000001</v>
      </c>
      <c r="H8" s="86">
        <f t="shared" ref="H8" si="3">+H14+H51+H9</f>
        <v>113319360.07000001</v>
      </c>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50" x14ac:dyDescent="0.3">
      <c r="A9" s="65" t="s">
        <v>12</v>
      </c>
      <c r="B9" s="66" t="s">
        <v>13</v>
      </c>
      <c r="C9" s="86">
        <f>+C10+C11+C12+C13</f>
        <v>0</v>
      </c>
      <c r="D9" s="86">
        <f t="shared" ref="D9:G9" si="4">+D10+D11+D12+D13</f>
        <v>0</v>
      </c>
      <c r="E9" s="86">
        <f t="shared" si="4"/>
        <v>0</v>
      </c>
      <c r="F9" s="86">
        <f t="shared" si="4"/>
        <v>0</v>
      </c>
      <c r="G9" s="86">
        <f t="shared" si="4"/>
        <v>0</v>
      </c>
      <c r="H9" s="86">
        <f t="shared" ref="H9" si="5">+H10+H11+H12+H13</f>
        <v>0</v>
      </c>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50" ht="45" x14ac:dyDescent="0.3">
      <c r="A10" s="65" t="s">
        <v>14</v>
      </c>
      <c r="B10" s="66" t="s">
        <v>15</v>
      </c>
      <c r="C10" s="86"/>
      <c r="D10" s="86"/>
      <c r="E10" s="86"/>
      <c r="F10" s="86"/>
      <c r="G10" s="86"/>
      <c r="H10" s="86"/>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50" ht="45" x14ac:dyDescent="0.3">
      <c r="A11" s="65" t="s">
        <v>16</v>
      </c>
      <c r="B11" s="66" t="s">
        <v>17</v>
      </c>
      <c r="C11" s="86"/>
      <c r="D11" s="86"/>
      <c r="E11" s="86"/>
      <c r="F11" s="86"/>
      <c r="G11" s="86"/>
      <c r="H11" s="86"/>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ht="30" x14ac:dyDescent="0.3">
      <c r="A12" s="65" t="s">
        <v>18</v>
      </c>
      <c r="B12" s="66" t="s">
        <v>19</v>
      </c>
      <c r="C12" s="86"/>
      <c r="D12" s="86"/>
      <c r="E12" s="86"/>
      <c r="F12" s="86"/>
      <c r="G12" s="86"/>
      <c r="H12" s="86"/>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ht="45" x14ac:dyDescent="0.3">
      <c r="A13" s="65" t="s">
        <v>20</v>
      </c>
      <c r="B13" s="66" t="s">
        <v>21</v>
      </c>
      <c r="C13" s="86"/>
      <c r="D13" s="86"/>
      <c r="E13" s="86"/>
      <c r="F13" s="86"/>
      <c r="G13" s="86"/>
      <c r="H13" s="86"/>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x14ac:dyDescent="0.3">
      <c r="A14" s="65" t="s">
        <v>22</v>
      </c>
      <c r="B14" s="66" t="s">
        <v>23</v>
      </c>
      <c r="C14" s="86">
        <f>+C15+C27</f>
        <v>0</v>
      </c>
      <c r="D14" s="86">
        <f t="shared" ref="D14:G14" si="6">+D15+D27</f>
        <v>198346000</v>
      </c>
      <c r="E14" s="86">
        <f t="shared" si="6"/>
        <v>149284000</v>
      </c>
      <c r="F14" s="86">
        <f t="shared" si="6"/>
        <v>128054159.11</v>
      </c>
      <c r="G14" s="86">
        <f t="shared" si="6"/>
        <v>15320429.32</v>
      </c>
      <c r="H14" s="86">
        <f t="shared" ref="H14" si="7">+H15+H27</f>
        <v>112733729.79000001</v>
      </c>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x14ac:dyDescent="0.3">
      <c r="A15" s="65" t="s">
        <v>24</v>
      </c>
      <c r="B15" s="66" t="s">
        <v>25</v>
      </c>
      <c r="C15" s="86">
        <f>+C16+C23+C26</f>
        <v>0</v>
      </c>
      <c r="D15" s="86">
        <f t="shared" ref="D15:G15" si="8">+D16+D23+D26</f>
        <v>8967000</v>
      </c>
      <c r="E15" s="86">
        <f t="shared" si="8"/>
        <v>6623000</v>
      </c>
      <c r="F15" s="86">
        <f t="shared" si="8"/>
        <v>6137425.1100000003</v>
      </c>
      <c r="G15" s="86">
        <f t="shared" si="8"/>
        <v>782442.3200000003</v>
      </c>
      <c r="H15" s="86">
        <f t="shared" ref="H15" si="9">+H16+H23+H26</f>
        <v>5354982.79</v>
      </c>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ht="30" x14ac:dyDescent="0.3">
      <c r="A16" s="65" t="s">
        <v>26</v>
      </c>
      <c r="B16" s="66" t="s">
        <v>27</v>
      </c>
      <c r="C16" s="86">
        <f>C17+C18+C20+C21+C22+C19</f>
        <v>0</v>
      </c>
      <c r="D16" s="86">
        <f t="shared" ref="D16:G16" si="10">D17+D18+D20+D21+D22+D19</f>
        <v>0</v>
      </c>
      <c r="E16" s="86">
        <f t="shared" si="10"/>
        <v>0</v>
      </c>
      <c r="F16" s="86">
        <f t="shared" si="10"/>
        <v>569027</v>
      </c>
      <c r="G16" s="86">
        <f t="shared" si="10"/>
        <v>92040</v>
      </c>
      <c r="H16" s="86">
        <f t="shared" ref="H16" si="11">H17+H18+H20+H21+H22+H19</f>
        <v>476987</v>
      </c>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x14ac:dyDescent="0.3">
      <c r="A17" s="67" t="s">
        <v>28</v>
      </c>
      <c r="B17" s="68" t="s">
        <v>29</v>
      </c>
      <c r="C17" s="45"/>
      <c r="D17" s="86"/>
      <c r="E17" s="86"/>
      <c r="F17" s="45">
        <v>569027</v>
      </c>
      <c r="G17" s="45">
        <f>F17-H17</f>
        <v>92040</v>
      </c>
      <c r="H17" s="45">
        <v>476987</v>
      </c>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x14ac:dyDescent="0.3">
      <c r="A18" s="67" t="s">
        <v>30</v>
      </c>
      <c r="B18" s="68" t="s">
        <v>31</v>
      </c>
      <c r="C18" s="45"/>
      <c r="D18" s="86"/>
      <c r="E18" s="86"/>
      <c r="F18" s="45"/>
      <c r="G18" s="45"/>
      <c r="H18" s="45"/>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x14ac:dyDescent="0.3">
      <c r="A19" s="67" t="s">
        <v>32</v>
      </c>
      <c r="B19" s="68" t="s">
        <v>33</v>
      </c>
      <c r="C19" s="45"/>
      <c r="D19" s="86"/>
      <c r="E19" s="86"/>
      <c r="F19" s="45"/>
      <c r="G19" s="45"/>
      <c r="H19" s="45"/>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x14ac:dyDescent="0.3">
      <c r="A20" s="67" t="s">
        <v>34</v>
      </c>
      <c r="B20" s="68" t="s">
        <v>35</v>
      </c>
      <c r="C20" s="45"/>
      <c r="D20" s="86"/>
      <c r="E20" s="86"/>
      <c r="F20" s="45"/>
      <c r="G20" s="45"/>
      <c r="H20" s="45"/>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x14ac:dyDescent="0.3">
      <c r="A21" s="67" t="s">
        <v>36</v>
      </c>
      <c r="B21" s="68" t="s">
        <v>37</v>
      </c>
      <c r="C21" s="45"/>
      <c r="D21" s="86"/>
      <c r="E21" s="86"/>
      <c r="F21" s="45"/>
      <c r="G21" s="45"/>
      <c r="H21" s="45"/>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x14ac:dyDescent="0.3">
      <c r="A22" s="67" t="s">
        <v>38</v>
      </c>
      <c r="B22" s="69" t="s">
        <v>39</v>
      </c>
      <c r="C22" s="45"/>
      <c r="D22" s="86"/>
      <c r="E22" s="86"/>
      <c r="F22" s="45"/>
      <c r="G22" s="45"/>
      <c r="H22" s="45"/>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x14ac:dyDescent="0.35">
      <c r="A23" s="65" t="s">
        <v>40</v>
      </c>
      <c r="B23" s="70" t="s">
        <v>41</v>
      </c>
      <c r="C23" s="86">
        <f>C24+C25</f>
        <v>0</v>
      </c>
      <c r="D23" s="86">
        <f t="shared" ref="D23:G23" si="12">D24+D25</f>
        <v>0</v>
      </c>
      <c r="E23" s="86">
        <f t="shared" si="12"/>
        <v>0</v>
      </c>
      <c r="F23" s="86">
        <f t="shared" si="12"/>
        <v>33296</v>
      </c>
      <c r="G23" s="86">
        <f t="shared" si="12"/>
        <v>877</v>
      </c>
      <c r="H23" s="86">
        <f t="shared" ref="H23" si="13">H24+H25</f>
        <v>32419</v>
      </c>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x14ac:dyDescent="0.3">
      <c r="A24" s="67" t="s">
        <v>42</v>
      </c>
      <c r="B24" s="69" t="s">
        <v>43</v>
      </c>
      <c r="C24" s="45"/>
      <c r="D24" s="86"/>
      <c r="E24" s="86"/>
      <c r="F24" s="45">
        <v>33296</v>
      </c>
      <c r="G24" s="45">
        <f>F24-H24</f>
        <v>877</v>
      </c>
      <c r="H24" s="45">
        <v>32419</v>
      </c>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x14ac:dyDescent="0.3">
      <c r="A25" s="67" t="s">
        <v>44</v>
      </c>
      <c r="B25" s="69" t="s">
        <v>45</v>
      </c>
      <c r="C25" s="45"/>
      <c r="D25" s="86"/>
      <c r="E25" s="86"/>
      <c r="F25" s="45"/>
      <c r="G25" s="45"/>
      <c r="H25" s="45"/>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x14ac:dyDescent="0.3">
      <c r="A26" s="67" t="s">
        <v>46</v>
      </c>
      <c r="B26" s="69" t="s">
        <v>47</v>
      </c>
      <c r="C26" s="45"/>
      <c r="D26" s="86">
        <v>8967000</v>
      </c>
      <c r="E26" s="86">
        <v>6623000</v>
      </c>
      <c r="F26" s="45">
        <v>5535102.1100000003</v>
      </c>
      <c r="G26" s="45">
        <f>F26-H26</f>
        <v>689525.3200000003</v>
      </c>
      <c r="H26" s="45">
        <v>4845576.79</v>
      </c>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x14ac:dyDescent="0.3">
      <c r="A27" s="65" t="s">
        <v>48</v>
      </c>
      <c r="B27" s="66" t="s">
        <v>49</v>
      </c>
      <c r="C27" s="86">
        <f>C28+C34+C50+C35+C36+C37+C38+C39+C40+C41+C42+C43+C44+C45+C46+C47+C48+C49</f>
        <v>0</v>
      </c>
      <c r="D27" s="86">
        <f t="shared" ref="D27:G27" si="14">D28+D34+D50+D35+D36+D37+D38+D39+D40+D41+D42+D43+D44+D45+D46+D47+D48+D49</f>
        <v>189379000</v>
      </c>
      <c r="E27" s="86">
        <f t="shared" si="14"/>
        <v>142661000</v>
      </c>
      <c r="F27" s="86">
        <f t="shared" si="14"/>
        <v>121916734</v>
      </c>
      <c r="G27" s="86">
        <f t="shared" si="14"/>
        <v>14537987</v>
      </c>
      <c r="H27" s="86">
        <f t="shared" ref="H27" si="15">H28+H34+H50+H35+H36+H37+H38+H39+H40+H41+H42+H43+H44+H45+H46+H47+H48+H49</f>
        <v>107378747</v>
      </c>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x14ac:dyDescent="0.3">
      <c r="A28" s="65" t="s">
        <v>50</v>
      </c>
      <c r="B28" s="66" t="s">
        <v>51</v>
      </c>
      <c r="C28" s="86">
        <f>C29+C30+C31+C32+C33</f>
        <v>0</v>
      </c>
      <c r="D28" s="86">
        <f t="shared" ref="D28:G28" si="16">D29+D30+D31+D32+D33</f>
        <v>182259000</v>
      </c>
      <c r="E28" s="86">
        <f t="shared" si="16"/>
        <v>137081000</v>
      </c>
      <c r="F28" s="86">
        <f t="shared" si="16"/>
        <v>116328574</v>
      </c>
      <c r="G28" s="86">
        <f t="shared" si="16"/>
        <v>14189826</v>
      </c>
      <c r="H28" s="86">
        <f t="shared" ref="H28" si="17">H29+H30+H31+H32+H33</f>
        <v>102138748</v>
      </c>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x14ac:dyDescent="0.3">
      <c r="A29" s="67" t="s">
        <v>52</v>
      </c>
      <c r="B29" s="68" t="s">
        <v>53</v>
      </c>
      <c r="C29" s="45"/>
      <c r="D29" s="86">
        <v>182259000</v>
      </c>
      <c r="E29" s="86">
        <v>137081000</v>
      </c>
      <c r="F29" s="45">
        <v>111978694</v>
      </c>
      <c r="G29" s="45">
        <f>F29-H29</f>
        <v>13593681</v>
      </c>
      <c r="H29" s="45">
        <v>98385013</v>
      </c>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x14ac:dyDescent="0.3">
      <c r="A30" s="67" t="s">
        <v>54</v>
      </c>
      <c r="B30" s="69" t="s">
        <v>55</v>
      </c>
      <c r="C30" s="45"/>
      <c r="D30" s="86"/>
      <c r="E30" s="86"/>
      <c r="F30" s="45">
        <v>2689</v>
      </c>
      <c r="G30" s="45">
        <f>F30-H30</f>
        <v>20575</v>
      </c>
      <c r="H30" s="45">
        <v>-17886</v>
      </c>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x14ac:dyDescent="0.3">
      <c r="A31" s="67" t="s">
        <v>56</v>
      </c>
      <c r="B31" s="68" t="s">
        <v>57</v>
      </c>
      <c r="C31" s="45"/>
      <c r="D31" s="86"/>
      <c r="E31" s="86"/>
      <c r="F31" s="45"/>
      <c r="G31" s="45"/>
      <c r="H31" s="45"/>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x14ac:dyDescent="0.3">
      <c r="A32" s="67" t="s">
        <v>58</v>
      </c>
      <c r="B32" s="68" t="s">
        <v>59</v>
      </c>
      <c r="C32" s="45"/>
      <c r="D32" s="86"/>
      <c r="E32" s="86"/>
      <c r="F32" s="45">
        <v>4347191</v>
      </c>
      <c r="G32" s="45">
        <f>F32-H32</f>
        <v>575570</v>
      </c>
      <c r="H32" s="45">
        <v>3771621</v>
      </c>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x14ac:dyDescent="0.3">
      <c r="A33" s="67" t="s">
        <v>60</v>
      </c>
      <c r="B33" s="68" t="s">
        <v>61</v>
      </c>
      <c r="C33" s="45"/>
      <c r="D33" s="86"/>
      <c r="E33" s="86"/>
      <c r="F33" s="45"/>
      <c r="G33" s="45"/>
      <c r="H33" s="45"/>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x14ac:dyDescent="0.3">
      <c r="A34" s="67" t="s">
        <v>62</v>
      </c>
      <c r="B34" s="68" t="s">
        <v>63</v>
      </c>
      <c r="C34" s="45"/>
      <c r="D34" s="86"/>
      <c r="E34" s="86"/>
      <c r="F34" s="45"/>
      <c r="G34" s="45"/>
      <c r="H34" s="45"/>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x14ac:dyDescent="0.3">
      <c r="A35" s="67" t="s">
        <v>64</v>
      </c>
      <c r="B35" s="71" t="s">
        <v>65</v>
      </c>
      <c r="C35" s="45"/>
      <c r="D35" s="86"/>
      <c r="E35" s="86"/>
      <c r="F35" s="45"/>
      <c r="G35" s="45"/>
      <c r="H35" s="45"/>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x14ac:dyDescent="0.3">
      <c r="A36" s="67" t="s">
        <v>66</v>
      </c>
      <c r="B36" s="68" t="s">
        <v>67</v>
      </c>
      <c r="C36" s="45"/>
      <c r="D36" s="86">
        <v>12000</v>
      </c>
      <c r="E36" s="86">
        <v>9000</v>
      </c>
      <c r="F36" s="45">
        <v>4552</v>
      </c>
      <c r="G36" s="45">
        <f>F36-H36</f>
        <v>799</v>
      </c>
      <c r="H36" s="45">
        <v>3753</v>
      </c>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x14ac:dyDescent="0.3">
      <c r="A37" s="67" t="s">
        <v>68</v>
      </c>
      <c r="B37" s="68" t="s">
        <v>69</v>
      </c>
      <c r="C37" s="45"/>
      <c r="D37" s="86"/>
      <c r="E37" s="86"/>
      <c r="F37" s="45"/>
      <c r="G37" s="45"/>
      <c r="H37" s="45"/>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x14ac:dyDescent="0.3">
      <c r="A38" s="67" t="s">
        <v>70</v>
      </c>
      <c r="B38" s="68" t="s">
        <v>71</v>
      </c>
      <c r="C38" s="45"/>
      <c r="D38" s="86"/>
      <c r="E38" s="86"/>
      <c r="F38" s="45"/>
      <c r="G38" s="45"/>
      <c r="H38" s="45"/>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x14ac:dyDescent="0.3">
      <c r="A39" s="67" t="s">
        <v>72</v>
      </c>
      <c r="B39" s="68" t="s">
        <v>73</v>
      </c>
      <c r="C39" s="45"/>
      <c r="D39" s="86"/>
      <c r="E39" s="86"/>
      <c r="F39" s="45"/>
      <c r="G39" s="45"/>
      <c r="H39" s="45"/>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x14ac:dyDescent="0.3">
      <c r="A40" s="67" t="s">
        <v>74</v>
      </c>
      <c r="B40" s="68" t="s">
        <v>75</v>
      </c>
      <c r="C40" s="45"/>
      <c r="D40" s="86"/>
      <c r="E40" s="86"/>
      <c r="F40" s="45"/>
      <c r="G40" s="45"/>
      <c r="H40" s="45"/>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x14ac:dyDescent="0.3">
      <c r="A41" s="67" t="s">
        <v>76</v>
      </c>
      <c r="B41" s="68" t="s">
        <v>77</v>
      </c>
      <c r="C41" s="45"/>
      <c r="D41" s="86"/>
      <c r="E41" s="86"/>
      <c r="F41" s="45">
        <v>-4</v>
      </c>
      <c r="G41" s="45">
        <f>F41-H41</f>
        <v>0</v>
      </c>
      <c r="H41" s="45">
        <v>-4</v>
      </c>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x14ac:dyDescent="0.3">
      <c r="A42" s="67" t="s">
        <v>78</v>
      </c>
      <c r="B42" s="68" t="s">
        <v>79</v>
      </c>
      <c r="C42" s="45"/>
      <c r="D42" s="86">
        <v>45000</v>
      </c>
      <c r="E42" s="86">
        <v>34000</v>
      </c>
      <c r="F42" s="45">
        <v>18205</v>
      </c>
      <c r="G42" s="45">
        <f>F42-H42</f>
        <v>440</v>
      </c>
      <c r="H42" s="45">
        <v>17765</v>
      </c>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x14ac:dyDescent="0.3">
      <c r="A43" s="67" t="s">
        <v>80</v>
      </c>
      <c r="B43" s="68" t="s">
        <v>81</v>
      </c>
      <c r="C43" s="45"/>
      <c r="D43" s="86"/>
      <c r="E43" s="86"/>
      <c r="F43" s="45">
        <v>98</v>
      </c>
      <c r="G43" s="45">
        <f>F43-H43</f>
        <v>20</v>
      </c>
      <c r="H43" s="45">
        <v>78</v>
      </c>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x14ac:dyDescent="0.3">
      <c r="A44" s="67" t="s">
        <v>82</v>
      </c>
      <c r="B44" s="68" t="s">
        <v>83</v>
      </c>
      <c r="C44" s="45"/>
      <c r="D44" s="86"/>
      <c r="E44" s="86"/>
      <c r="F44" s="45">
        <v>419174</v>
      </c>
      <c r="G44" s="45">
        <f>F44-H44</f>
        <v>-29093</v>
      </c>
      <c r="H44" s="45">
        <v>448267</v>
      </c>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x14ac:dyDescent="0.3">
      <c r="A45" s="67" t="s">
        <v>84</v>
      </c>
      <c r="B45" s="68" t="s">
        <v>85</v>
      </c>
      <c r="C45" s="45"/>
      <c r="D45" s="86">
        <v>48000</v>
      </c>
      <c r="E45" s="86">
        <v>36000</v>
      </c>
      <c r="F45" s="45">
        <v>43578</v>
      </c>
      <c r="G45" s="45">
        <f>F45-H45</f>
        <v>4915</v>
      </c>
      <c r="H45" s="45">
        <v>38663</v>
      </c>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x14ac:dyDescent="0.3">
      <c r="A46" s="72" t="s">
        <v>86</v>
      </c>
      <c r="B46" s="73" t="s">
        <v>87</v>
      </c>
      <c r="C46" s="45"/>
      <c r="D46" s="86"/>
      <c r="E46" s="86"/>
      <c r="F46" s="45"/>
      <c r="G46" s="45"/>
      <c r="H46" s="45"/>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x14ac:dyDescent="0.3">
      <c r="A47" s="72" t="s">
        <v>88</v>
      </c>
      <c r="B47" s="73" t="s">
        <v>89</v>
      </c>
      <c r="C47" s="45"/>
      <c r="D47" s="86"/>
      <c r="E47" s="86"/>
      <c r="F47" s="45"/>
      <c r="G47" s="45"/>
      <c r="H47" s="45"/>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x14ac:dyDescent="0.3">
      <c r="A48" s="72" t="s">
        <v>90</v>
      </c>
      <c r="B48" s="73" t="s">
        <v>91</v>
      </c>
      <c r="C48" s="45"/>
      <c r="D48" s="86">
        <v>1482000</v>
      </c>
      <c r="E48" s="86">
        <v>1117000</v>
      </c>
      <c r="F48" s="45"/>
      <c r="G48" s="45"/>
      <c r="H48" s="45"/>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50" ht="30" x14ac:dyDescent="0.3">
      <c r="A49" s="72" t="s">
        <v>92</v>
      </c>
      <c r="B49" s="73" t="s">
        <v>93</v>
      </c>
      <c r="C49" s="45"/>
      <c r="D49" s="86">
        <v>5533000</v>
      </c>
      <c r="E49" s="86">
        <v>4384000</v>
      </c>
      <c r="F49" s="45">
        <v>5102557</v>
      </c>
      <c r="G49" s="45">
        <f>F49-H49</f>
        <v>371080</v>
      </c>
      <c r="H49" s="45">
        <v>4731477</v>
      </c>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50" x14ac:dyDescent="0.3">
      <c r="A50" s="67" t="s">
        <v>94</v>
      </c>
      <c r="B50" s="68" t="s">
        <v>95</v>
      </c>
      <c r="C50" s="45"/>
      <c r="D50" s="86"/>
      <c r="E50" s="86"/>
      <c r="F50" s="45"/>
      <c r="G50" s="45"/>
      <c r="H50" s="45"/>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50" x14ac:dyDescent="0.3">
      <c r="A51" s="65" t="s">
        <v>96</v>
      </c>
      <c r="B51" s="66" t="s">
        <v>97</v>
      </c>
      <c r="C51" s="86">
        <f>+C52+C57</f>
        <v>0</v>
      </c>
      <c r="D51" s="86">
        <f t="shared" ref="D51:G51" si="18">+D52+D57</f>
        <v>266000</v>
      </c>
      <c r="E51" s="86">
        <f t="shared" si="18"/>
        <v>195000</v>
      </c>
      <c r="F51" s="86">
        <f t="shared" si="18"/>
        <v>589713.35</v>
      </c>
      <c r="G51" s="86">
        <f t="shared" si="18"/>
        <v>4083.0699999999488</v>
      </c>
      <c r="H51" s="86">
        <f t="shared" ref="H51" si="19">+H52+H57</f>
        <v>585630.28</v>
      </c>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50" x14ac:dyDescent="0.3">
      <c r="A52" s="65" t="s">
        <v>98</v>
      </c>
      <c r="B52" s="66" t="s">
        <v>99</v>
      </c>
      <c r="C52" s="86">
        <f>+C53+C55</f>
        <v>0</v>
      </c>
      <c r="D52" s="86">
        <f t="shared" ref="D52:G52" si="20">+D53+D55</f>
        <v>0</v>
      </c>
      <c r="E52" s="86">
        <f t="shared" si="20"/>
        <v>0</v>
      </c>
      <c r="F52" s="86">
        <f t="shared" si="20"/>
        <v>0</v>
      </c>
      <c r="G52" s="86">
        <f t="shared" si="20"/>
        <v>0</v>
      </c>
      <c r="H52" s="86">
        <f t="shared" ref="H52" si="21">+H53+H55</f>
        <v>0</v>
      </c>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50" x14ac:dyDescent="0.3">
      <c r="A53" s="65" t="s">
        <v>100</v>
      </c>
      <c r="B53" s="66" t="s">
        <v>101</v>
      </c>
      <c r="C53" s="86">
        <f>+C54</f>
        <v>0</v>
      </c>
      <c r="D53" s="86">
        <f t="shared" ref="D53:H53" si="22">+D54</f>
        <v>0</v>
      </c>
      <c r="E53" s="86">
        <f t="shared" si="22"/>
        <v>0</v>
      </c>
      <c r="F53" s="86">
        <f t="shared" si="22"/>
        <v>0</v>
      </c>
      <c r="G53" s="86">
        <f t="shared" si="22"/>
        <v>0</v>
      </c>
      <c r="H53" s="86">
        <f t="shared" si="22"/>
        <v>0</v>
      </c>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50" x14ac:dyDescent="0.3">
      <c r="A54" s="67" t="s">
        <v>102</v>
      </c>
      <c r="B54" s="68" t="s">
        <v>103</v>
      </c>
      <c r="C54" s="45"/>
      <c r="D54" s="86"/>
      <c r="E54" s="86"/>
      <c r="F54" s="45"/>
      <c r="G54" s="45"/>
      <c r="H54" s="45"/>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50" x14ac:dyDescent="0.3">
      <c r="A55" s="65" t="s">
        <v>104</v>
      </c>
      <c r="B55" s="66" t="s">
        <v>105</v>
      </c>
      <c r="C55" s="86">
        <f>+C56</f>
        <v>0</v>
      </c>
      <c r="D55" s="86">
        <f t="shared" ref="D55:H55" si="23">+D56</f>
        <v>0</v>
      </c>
      <c r="E55" s="86">
        <f t="shared" si="23"/>
        <v>0</v>
      </c>
      <c r="F55" s="86">
        <f t="shared" si="23"/>
        <v>0</v>
      </c>
      <c r="G55" s="86">
        <f t="shared" si="23"/>
        <v>0</v>
      </c>
      <c r="H55" s="86">
        <f t="shared" si="23"/>
        <v>0</v>
      </c>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50" x14ac:dyDescent="0.3">
      <c r="A56" s="67" t="s">
        <v>106</v>
      </c>
      <c r="B56" s="68" t="s">
        <v>107</v>
      </c>
      <c r="C56" s="45"/>
      <c r="D56" s="86"/>
      <c r="E56" s="86"/>
      <c r="F56" s="45"/>
      <c r="G56" s="45"/>
      <c r="H56" s="45"/>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x14ac:dyDescent="0.3">
      <c r="A57" s="65" t="s">
        <v>108</v>
      </c>
      <c r="B57" s="66" t="s">
        <v>109</v>
      </c>
      <c r="C57" s="86">
        <f>+C58+C62</f>
        <v>0</v>
      </c>
      <c r="D57" s="86">
        <f t="shared" ref="D57:G57" si="24">+D58+D62</f>
        <v>266000</v>
      </c>
      <c r="E57" s="86">
        <f t="shared" si="24"/>
        <v>195000</v>
      </c>
      <c r="F57" s="86">
        <f t="shared" si="24"/>
        <v>589713.35</v>
      </c>
      <c r="G57" s="86">
        <f t="shared" si="24"/>
        <v>4083.0699999999488</v>
      </c>
      <c r="H57" s="86">
        <f t="shared" ref="H57" si="25">+H58+H62</f>
        <v>585630.28</v>
      </c>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50" x14ac:dyDescent="0.3">
      <c r="A58" s="65" t="s">
        <v>110</v>
      </c>
      <c r="B58" s="66" t="s">
        <v>111</v>
      </c>
      <c r="C58" s="86">
        <f>C61+C59+C60</f>
        <v>0</v>
      </c>
      <c r="D58" s="86">
        <f t="shared" ref="D58:G58" si="26">D61+D59+D60</f>
        <v>266000</v>
      </c>
      <c r="E58" s="86">
        <f t="shared" si="26"/>
        <v>195000</v>
      </c>
      <c r="F58" s="86">
        <f t="shared" si="26"/>
        <v>589713.35</v>
      </c>
      <c r="G58" s="86">
        <f t="shared" si="26"/>
        <v>4083.0699999999488</v>
      </c>
      <c r="H58" s="86">
        <f t="shared" ref="H58" si="27">H61+H59+H60</f>
        <v>585630.28</v>
      </c>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50" x14ac:dyDescent="0.3">
      <c r="A59" s="75" t="s">
        <v>112</v>
      </c>
      <c r="B59" s="66" t="s">
        <v>113</v>
      </c>
      <c r="C59" s="86"/>
      <c r="D59" s="86"/>
      <c r="E59" s="86"/>
      <c r="F59" s="86"/>
      <c r="G59" s="86"/>
      <c r="H59" s="86"/>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50" x14ac:dyDescent="0.3">
      <c r="A60" s="75" t="s">
        <v>114</v>
      </c>
      <c r="B60" s="66" t="s">
        <v>115</v>
      </c>
      <c r="C60" s="86"/>
      <c r="D60" s="86"/>
      <c r="E60" s="86"/>
      <c r="F60" s="86"/>
      <c r="G60" s="86"/>
      <c r="H60" s="86"/>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50" x14ac:dyDescent="0.3">
      <c r="A61" s="67" t="s">
        <v>116</v>
      </c>
      <c r="B61" s="76" t="s">
        <v>117</v>
      </c>
      <c r="C61" s="45"/>
      <c r="D61" s="86">
        <v>266000</v>
      </c>
      <c r="E61" s="86">
        <v>195000</v>
      </c>
      <c r="F61" s="45">
        <v>589713.35</v>
      </c>
      <c r="G61" s="45">
        <f>F61-H61</f>
        <v>4083.0699999999488</v>
      </c>
      <c r="H61" s="45">
        <v>585630.28</v>
      </c>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50" ht="19.5" customHeight="1" x14ac:dyDescent="0.3">
      <c r="A62" s="65" t="s">
        <v>118</v>
      </c>
      <c r="B62" s="66" t="s">
        <v>119</v>
      </c>
      <c r="C62" s="86">
        <f>C63</f>
        <v>0</v>
      </c>
      <c r="D62" s="86">
        <f t="shared" ref="D62:H62" si="28">D63</f>
        <v>0</v>
      </c>
      <c r="E62" s="86">
        <f t="shared" si="28"/>
        <v>0</v>
      </c>
      <c r="F62" s="86">
        <f t="shared" si="28"/>
        <v>0</v>
      </c>
      <c r="G62" s="86">
        <f t="shared" si="28"/>
        <v>0</v>
      </c>
      <c r="H62" s="86">
        <f t="shared" si="28"/>
        <v>0</v>
      </c>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50" x14ac:dyDescent="0.3">
      <c r="A63" s="67" t="s">
        <v>120</v>
      </c>
      <c r="B63" s="76" t="s">
        <v>121</v>
      </c>
      <c r="C63" s="45"/>
      <c r="D63" s="86"/>
      <c r="E63" s="86"/>
      <c r="F63" s="45"/>
      <c r="G63" s="45"/>
      <c r="H63" s="45"/>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50" x14ac:dyDescent="0.3">
      <c r="A64" s="65" t="s">
        <v>122</v>
      </c>
      <c r="B64" s="66" t="s">
        <v>123</v>
      </c>
      <c r="C64" s="86">
        <f>+C65</f>
        <v>0</v>
      </c>
      <c r="D64" s="86">
        <f t="shared" ref="D64:H64" si="29">+D65</f>
        <v>43137250</v>
      </c>
      <c r="E64" s="86">
        <f t="shared" si="29"/>
        <v>43137250</v>
      </c>
      <c r="F64" s="86">
        <f t="shared" si="29"/>
        <v>43137245</v>
      </c>
      <c r="G64" s="86">
        <f t="shared" si="29"/>
        <v>0</v>
      </c>
      <c r="H64" s="86">
        <f t="shared" si="29"/>
        <v>43137245</v>
      </c>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x14ac:dyDescent="0.3">
      <c r="A65" s="65" t="s">
        <v>124</v>
      </c>
      <c r="B65" s="66" t="s">
        <v>125</v>
      </c>
      <c r="C65" s="86">
        <f>+C66+C79</f>
        <v>0</v>
      </c>
      <c r="D65" s="86">
        <f t="shared" ref="D65:G65" si="30">+D66+D79</f>
        <v>43137250</v>
      </c>
      <c r="E65" s="86">
        <f t="shared" si="30"/>
        <v>43137250</v>
      </c>
      <c r="F65" s="86">
        <f t="shared" si="30"/>
        <v>43137245</v>
      </c>
      <c r="G65" s="86">
        <f t="shared" si="30"/>
        <v>0</v>
      </c>
      <c r="H65" s="86">
        <f t="shared" ref="H65" si="31">+H66+H79</f>
        <v>43137245</v>
      </c>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x14ac:dyDescent="0.3">
      <c r="A66" s="65" t="s">
        <v>126</v>
      </c>
      <c r="B66" s="66" t="s">
        <v>127</v>
      </c>
      <c r="C66" s="86">
        <f>C67+C68+C69+C70+C72+C73+C74+C75+C71+C76+C77+C78</f>
        <v>0</v>
      </c>
      <c r="D66" s="86">
        <f>D67+D68+D69+D70+D72+D73+D74+D75+D71+D76+D77+D78</f>
        <v>43137250</v>
      </c>
      <c r="E66" s="86">
        <f>E67+E68+E69+E70+E72+E73+E74+E75+E71+E76+E77+E78</f>
        <v>43137250</v>
      </c>
      <c r="F66" s="86">
        <f>F67+F68+[1]VENITURI!H71+F70+F72+F73+F74+F75+F71+F76+F77+F78</f>
        <v>43137250</v>
      </c>
      <c r="G66" s="86">
        <f>G67+G68+G69+G70+G72+G73+G74+G75+G71+G76+G77+G78</f>
        <v>0</v>
      </c>
      <c r="H66" s="86">
        <f t="shared" ref="H66" si="32">H67+H68+H69+H70+H72+H73+H74+H75+H71+H76+H77+H78</f>
        <v>43137250</v>
      </c>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x14ac:dyDescent="0.3">
      <c r="A67" s="67" t="s">
        <v>128</v>
      </c>
      <c r="B67" s="76" t="s">
        <v>129</v>
      </c>
      <c r="C67" s="45"/>
      <c r="D67" s="86"/>
      <c r="E67" s="86"/>
      <c r="F67" s="45"/>
      <c r="G67" s="45"/>
      <c r="H67" s="45"/>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x14ac:dyDescent="0.3">
      <c r="A68" s="67" t="s">
        <v>130</v>
      </c>
      <c r="B68" s="76" t="s">
        <v>131</v>
      </c>
      <c r="C68" s="45"/>
      <c r="D68" s="86"/>
      <c r="E68" s="86"/>
      <c r="F68" s="45"/>
      <c r="G68" s="45"/>
      <c r="H68" s="45"/>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x14ac:dyDescent="0.3">
      <c r="A69" s="77" t="s">
        <v>132</v>
      </c>
      <c r="B69" s="76" t="s">
        <v>133</v>
      </c>
      <c r="C69" s="45"/>
      <c r="D69" s="86">
        <v>38892230</v>
      </c>
      <c r="E69" s="86">
        <v>38892230</v>
      </c>
      <c r="F69" s="45">
        <v>38892230</v>
      </c>
      <c r="G69" s="45">
        <f>[1]VENITURI!H71-H69</f>
        <v>0</v>
      </c>
      <c r="H69" s="45">
        <v>38892230</v>
      </c>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x14ac:dyDescent="0.3">
      <c r="A70" s="67" t="s">
        <v>134</v>
      </c>
      <c r="B70" s="78" t="s">
        <v>135</v>
      </c>
      <c r="C70" s="45"/>
      <c r="D70" s="86"/>
      <c r="E70" s="86"/>
      <c r="F70" s="45"/>
      <c r="G70" s="45"/>
      <c r="H70" s="45"/>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x14ac:dyDescent="0.3">
      <c r="A71" s="67" t="s">
        <v>136</v>
      </c>
      <c r="B71" s="78" t="s">
        <v>137</v>
      </c>
      <c r="C71" s="45"/>
      <c r="D71" s="86"/>
      <c r="E71" s="86"/>
      <c r="F71" s="45"/>
      <c r="G71" s="45"/>
      <c r="H71" s="45"/>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x14ac:dyDescent="0.3">
      <c r="A72" s="67" t="s">
        <v>138</v>
      </c>
      <c r="B72" s="78" t="s">
        <v>139</v>
      </c>
      <c r="C72" s="45"/>
      <c r="D72" s="86"/>
      <c r="E72" s="86"/>
      <c r="F72" s="45"/>
      <c r="G72" s="45"/>
      <c r="H72" s="45"/>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x14ac:dyDescent="0.3">
      <c r="A73" s="67" t="s">
        <v>140</v>
      </c>
      <c r="B73" s="78" t="s">
        <v>141</v>
      </c>
      <c r="C73" s="45"/>
      <c r="D73" s="86"/>
      <c r="E73" s="86"/>
      <c r="F73" s="45"/>
      <c r="G73" s="45"/>
      <c r="H73" s="45"/>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x14ac:dyDescent="0.3">
      <c r="A74" s="67" t="s">
        <v>142</v>
      </c>
      <c r="B74" s="78" t="s">
        <v>143</v>
      </c>
      <c r="C74" s="45"/>
      <c r="D74" s="86"/>
      <c r="E74" s="86"/>
      <c r="F74" s="45"/>
      <c r="G74" s="45"/>
      <c r="H74" s="45"/>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x14ac:dyDescent="0.3">
      <c r="A75" s="67" t="s">
        <v>144</v>
      </c>
      <c r="B75" s="78" t="s">
        <v>145</v>
      </c>
      <c r="C75" s="45"/>
      <c r="D75" s="86"/>
      <c r="E75" s="86"/>
      <c r="F75" s="45"/>
      <c r="G75" s="45"/>
      <c r="H75" s="45"/>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x14ac:dyDescent="0.3">
      <c r="A76" s="67" t="s">
        <v>146</v>
      </c>
      <c r="B76" s="78" t="s">
        <v>147</v>
      </c>
      <c r="C76" s="45"/>
      <c r="D76" s="86"/>
      <c r="E76" s="86"/>
      <c r="F76" s="45"/>
      <c r="G76" s="45"/>
      <c r="H76" s="45"/>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x14ac:dyDescent="0.3">
      <c r="A77" s="67" t="s">
        <v>148</v>
      </c>
      <c r="B77" s="78" t="s">
        <v>149</v>
      </c>
      <c r="C77" s="45"/>
      <c r="D77" s="86"/>
      <c r="E77" s="86"/>
      <c r="F77" s="45"/>
      <c r="G77" s="45"/>
      <c r="H77" s="45"/>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x14ac:dyDescent="0.3">
      <c r="A78" s="67" t="s">
        <v>150</v>
      </c>
      <c r="B78" s="78" t="s">
        <v>151</v>
      </c>
      <c r="C78" s="45"/>
      <c r="D78" s="86">
        <v>4245020</v>
      </c>
      <c r="E78" s="86">
        <v>4245020</v>
      </c>
      <c r="F78" s="45">
        <v>4245020</v>
      </c>
      <c r="G78" s="45">
        <f>F78-H78</f>
        <v>0</v>
      </c>
      <c r="H78" s="45">
        <v>4245020</v>
      </c>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x14ac:dyDescent="0.3">
      <c r="A79" s="65" t="s">
        <v>152</v>
      </c>
      <c r="B79" s="66" t="s">
        <v>153</v>
      </c>
      <c r="C79" s="86">
        <f>+C80+C81+C82+C83+C84+C85+C86+C87</f>
        <v>0</v>
      </c>
      <c r="D79" s="86">
        <f t="shared" ref="D79:G79" si="33">+D80+D81+D82+D83+D84+D85+D86+D87</f>
        <v>0</v>
      </c>
      <c r="E79" s="86">
        <f t="shared" si="33"/>
        <v>0</v>
      </c>
      <c r="F79" s="86">
        <f t="shared" si="33"/>
        <v>-5</v>
      </c>
      <c r="G79" s="86">
        <f t="shared" si="33"/>
        <v>0</v>
      </c>
      <c r="H79" s="86">
        <f t="shared" ref="H79" si="34">+H80+H81+H82+H83+H84+H85+H86+H87</f>
        <v>-5</v>
      </c>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x14ac:dyDescent="0.3">
      <c r="A80" s="79" t="s">
        <v>154</v>
      </c>
      <c r="B80" s="68" t="s">
        <v>155</v>
      </c>
      <c r="C80" s="45"/>
      <c r="D80" s="86"/>
      <c r="E80" s="86"/>
      <c r="F80" s="45"/>
      <c r="G80" s="45"/>
      <c r="H80" s="45"/>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x14ac:dyDescent="0.3">
      <c r="A81" s="79" t="s">
        <v>156</v>
      </c>
      <c r="B81" s="35" t="s">
        <v>135</v>
      </c>
      <c r="C81" s="45"/>
      <c r="D81" s="86"/>
      <c r="E81" s="86"/>
      <c r="F81" s="45"/>
      <c r="G81" s="45"/>
      <c r="H81" s="45"/>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x14ac:dyDescent="0.3">
      <c r="A82" s="67" t="s">
        <v>157</v>
      </c>
      <c r="B82" s="68" t="s">
        <v>158</v>
      </c>
      <c r="C82" s="45"/>
      <c r="D82" s="86"/>
      <c r="E82" s="86"/>
      <c r="F82" s="45">
        <v>-5</v>
      </c>
      <c r="G82" s="45">
        <f>F82-H82</f>
        <v>0</v>
      </c>
      <c r="H82" s="45">
        <v>-5</v>
      </c>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x14ac:dyDescent="0.3">
      <c r="A83" s="67" t="s">
        <v>159</v>
      </c>
      <c r="B83" s="68" t="s">
        <v>160</v>
      </c>
      <c r="C83" s="45"/>
      <c r="D83" s="86"/>
      <c r="E83" s="86"/>
      <c r="F83" s="45"/>
      <c r="G83" s="45"/>
      <c r="H83" s="45"/>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x14ac:dyDescent="0.3">
      <c r="A84" s="67" t="s">
        <v>161</v>
      </c>
      <c r="B84" s="68" t="s">
        <v>139</v>
      </c>
      <c r="C84" s="45"/>
      <c r="D84" s="86"/>
      <c r="E84" s="86"/>
      <c r="F84" s="45"/>
      <c r="G84" s="45"/>
      <c r="H84" s="45"/>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39" ht="30" x14ac:dyDescent="0.3">
      <c r="A85" s="71" t="s">
        <v>162</v>
      </c>
      <c r="B85" s="80" t="s">
        <v>163</v>
      </c>
      <c r="C85" s="45"/>
      <c r="D85" s="86"/>
      <c r="E85" s="86"/>
      <c r="F85" s="45"/>
      <c r="G85" s="45"/>
      <c r="H85" s="45"/>
      <c r="T85" s="6"/>
      <c r="AT85" s="6"/>
      <c r="AU85" s="6"/>
      <c r="AV85" s="6"/>
      <c r="BN85" s="6"/>
    </row>
    <row r="86" spans="1:139" ht="75" x14ac:dyDescent="0.3">
      <c r="A86" s="81" t="s">
        <v>164</v>
      </c>
      <c r="B86" s="82" t="s">
        <v>165</v>
      </c>
      <c r="C86" s="45"/>
      <c r="D86" s="86"/>
      <c r="E86" s="86"/>
      <c r="F86" s="45"/>
      <c r="G86" s="45"/>
      <c r="H86" s="45"/>
      <c r="AT86" s="6"/>
      <c r="AU86" s="6"/>
      <c r="AV86" s="6"/>
      <c r="BN86" s="6"/>
    </row>
    <row r="87" spans="1:139" ht="45" x14ac:dyDescent="0.3">
      <c r="A87" s="81" t="s">
        <v>166</v>
      </c>
      <c r="B87" s="83" t="s">
        <v>167</v>
      </c>
      <c r="C87" s="45"/>
      <c r="D87" s="86"/>
      <c r="E87" s="86"/>
      <c r="F87" s="45"/>
      <c r="G87" s="45"/>
      <c r="H87" s="45"/>
      <c r="AT87" s="6"/>
      <c r="AU87" s="6"/>
      <c r="AV87" s="6"/>
      <c r="BN87" s="6"/>
    </row>
    <row r="88" spans="1:139" ht="45" x14ac:dyDescent="0.3">
      <c r="A88" s="81" t="s">
        <v>168</v>
      </c>
      <c r="B88" s="84" t="s">
        <v>169</v>
      </c>
      <c r="C88" s="86">
        <f>C89</f>
        <v>0</v>
      </c>
      <c r="D88" s="86">
        <f t="shared" ref="D88:H89" si="35">D89</f>
        <v>0</v>
      </c>
      <c r="E88" s="86">
        <f t="shared" si="35"/>
        <v>0</v>
      </c>
      <c r="F88" s="86">
        <f t="shared" si="35"/>
        <v>0</v>
      </c>
      <c r="G88" s="86">
        <f t="shared" si="35"/>
        <v>0</v>
      </c>
      <c r="H88" s="86">
        <f t="shared" si="35"/>
        <v>0</v>
      </c>
      <c r="AT88" s="6"/>
      <c r="AU88" s="6"/>
      <c r="AV88" s="6"/>
      <c r="BN88" s="6"/>
    </row>
    <row r="89" spans="1:139" x14ac:dyDescent="0.3">
      <c r="A89" s="81" t="s">
        <v>170</v>
      </c>
      <c r="B89" s="83" t="s">
        <v>171</v>
      </c>
      <c r="C89" s="86">
        <f>C90</f>
        <v>0</v>
      </c>
      <c r="D89" s="86">
        <f t="shared" si="35"/>
        <v>0</v>
      </c>
      <c r="E89" s="86">
        <f t="shared" si="35"/>
        <v>0</v>
      </c>
      <c r="F89" s="86">
        <f t="shared" si="35"/>
        <v>0</v>
      </c>
      <c r="G89" s="86">
        <f t="shared" si="35"/>
        <v>0</v>
      </c>
      <c r="H89" s="86">
        <f t="shared" si="35"/>
        <v>0</v>
      </c>
      <c r="AT89" s="6"/>
      <c r="AU89" s="6"/>
      <c r="AV89" s="6"/>
      <c r="BN89" s="6"/>
    </row>
    <row r="90" spans="1:139" x14ac:dyDescent="0.3">
      <c r="A90" s="81" t="s">
        <v>172</v>
      </c>
      <c r="B90" s="83" t="s">
        <v>173</v>
      </c>
      <c r="C90" s="86"/>
      <c r="D90" s="86"/>
      <c r="E90" s="86"/>
      <c r="F90" s="45"/>
      <c r="G90" s="45"/>
      <c r="H90" s="45"/>
      <c r="AT90" s="6"/>
      <c r="AU90" s="6"/>
      <c r="AV90" s="6"/>
      <c r="BN90" s="6"/>
    </row>
    <row r="91" spans="1:139" ht="45" x14ac:dyDescent="0.3">
      <c r="A91" s="81" t="s">
        <v>471</v>
      </c>
      <c r="B91" s="84" t="s">
        <v>169</v>
      </c>
      <c r="C91" s="86">
        <f>C92+C95</f>
        <v>0</v>
      </c>
      <c r="D91" s="86">
        <f t="shared" ref="D91:G91" si="36">D92+D95</f>
        <v>0</v>
      </c>
      <c r="E91" s="86">
        <f t="shared" si="36"/>
        <v>0</v>
      </c>
      <c r="F91" s="86">
        <f t="shared" si="36"/>
        <v>0</v>
      </c>
      <c r="G91" s="86">
        <f t="shared" si="36"/>
        <v>0</v>
      </c>
      <c r="H91" s="86">
        <f t="shared" ref="H91" si="37">H92+H95</f>
        <v>0</v>
      </c>
      <c r="BN91" s="6"/>
    </row>
    <row r="92" spans="1:139" x14ac:dyDescent="0.3">
      <c r="A92" s="81" t="s">
        <v>472</v>
      </c>
      <c r="B92" s="83" t="s">
        <v>171</v>
      </c>
      <c r="C92" s="86">
        <f>C93+C94</f>
        <v>0</v>
      </c>
      <c r="D92" s="86">
        <f t="shared" ref="D92:H92" si="38">D93</f>
        <v>0</v>
      </c>
      <c r="E92" s="86">
        <f t="shared" si="38"/>
        <v>0</v>
      </c>
      <c r="F92" s="86">
        <f t="shared" si="38"/>
        <v>0</v>
      </c>
      <c r="G92" s="86">
        <f t="shared" si="38"/>
        <v>0</v>
      </c>
      <c r="H92" s="86">
        <f t="shared" si="38"/>
        <v>0</v>
      </c>
      <c r="BN92" s="6"/>
    </row>
    <row r="93" spans="1:139" x14ac:dyDescent="0.3">
      <c r="A93" s="81" t="s">
        <v>473</v>
      </c>
      <c r="B93" s="83" t="s">
        <v>466</v>
      </c>
      <c r="C93" s="86"/>
      <c r="D93" s="86"/>
      <c r="E93" s="86"/>
      <c r="F93" s="45"/>
      <c r="G93" s="45"/>
      <c r="H93" s="45"/>
      <c r="BN93" s="6"/>
    </row>
    <row r="94" spans="1:139" x14ac:dyDescent="0.3">
      <c r="A94" s="81" t="s">
        <v>497</v>
      </c>
      <c r="B94" s="83" t="s">
        <v>496</v>
      </c>
      <c r="C94" s="86"/>
      <c r="D94" s="86"/>
      <c r="E94" s="86"/>
      <c r="F94" s="45"/>
      <c r="G94" s="45"/>
      <c r="H94" s="45"/>
      <c r="BN94" s="6"/>
    </row>
    <row r="95" spans="1:139" ht="30" x14ac:dyDescent="0.3">
      <c r="A95" s="81" t="s">
        <v>500</v>
      </c>
      <c r="B95" s="84" t="s">
        <v>499</v>
      </c>
      <c r="C95" s="86">
        <f>C96+C97</f>
        <v>0</v>
      </c>
      <c r="D95" s="86">
        <f t="shared" ref="D95:G95" si="39">D96+D97</f>
        <v>0</v>
      </c>
      <c r="E95" s="86">
        <f t="shared" si="39"/>
        <v>0</v>
      </c>
      <c r="F95" s="86">
        <f t="shared" si="39"/>
        <v>0</v>
      </c>
      <c r="G95" s="86">
        <f t="shared" si="39"/>
        <v>0</v>
      </c>
      <c r="H95" s="86">
        <f t="shared" ref="H95" si="40">H96+H97</f>
        <v>0</v>
      </c>
      <c r="BN95" s="6"/>
    </row>
    <row r="96" spans="1:139" x14ac:dyDescent="0.3">
      <c r="A96" s="81" t="s">
        <v>501</v>
      </c>
      <c r="B96" s="83" t="s">
        <v>466</v>
      </c>
      <c r="C96" s="86"/>
      <c r="D96" s="86"/>
      <c r="E96" s="86"/>
      <c r="F96" s="45"/>
      <c r="G96" s="45"/>
      <c r="H96" s="45"/>
      <c r="BN96" s="6"/>
    </row>
    <row r="97" spans="1:174" x14ac:dyDescent="0.3">
      <c r="A97" s="81" t="s">
        <v>502</v>
      </c>
      <c r="B97" s="83" t="s">
        <v>496</v>
      </c>
      <c r="C97" s="86"/>
      <c r="D97" s="86"/>
      <c r="E97" s="86"/>
      <c r="F97" s="45"/>
      <c r="G97" s="45"/>
      <c r="H97" s="45"/>
      <c r="BN97" s="6"/>
    </row>
    <row r="98" spans="1:174" ht="30" x14ac:dyDescent="0.3">
      <c r="A98" s="84" t="s">
        <v>474</v>
      </c>
      <c r="B98" s="84" t="s">
        <v>174</v>
      </c>
      <c r="C98" s="86">
        <f>C99+C101</f>
        <v>0</v>
      </c>
      <c r="D98" s="86">
        <f t="shared" ref="D98:G98" si="41">D99+D101</f>
        <v>0</v>
      </c>
      <c r="E98" s="86">
        <f t="shared" si="41"/>
        <v>0</v>
      </c>
      <c r="F98" s="86">
        <f t="shared" si="41"/>
        <v>0</v>
      </c>
      <c r="G98" s="86">
        <f t="shared" si="41"/>
        <v>0</v>
      </c>
      <c r="H98" s="86">
        <f t="shared" ref="H98" si="42">H99+H101</f>
        <v>0</v>
      </c>
      <c r="BN98" s="6"/>
    </row>
    <row r="99" spans="1:174" ht="45" x14ac:dyDescent="0.3">
      <c r="A99" s="84" t="s">
        <v>175</v>
      </c>
      <c r="B99" s="84" t="s">
        <v>169</v>
      </c>
      <c r="C99" s="86">
        <f>C100</f>
        <v>0</v>
      </c>
      <c r="D99" s="86">
        <f t="shared" ref="D99:H99" si="43">D100</f>
        <v>0</v>
      </c>
      <c r="E99" s="86">
        <f t="shared" si="43"/>
        <v>0</v>
      </c>
      <c r="F99" s="86">
        <f t="shared" si="43"/>
        <v>0</v>
      </c>
      <c r="G99" s="86">
        <f t="shared" si="43"/>
        <v>0</v>
      </c>
      <c r="H99" s="86">
        <f t="shared" si="43"/>
        <v>0</v>
      </c>
      <c r="BN99" s="6"/>
    </row>
    <row r="100" spans="1:174" s="56" customFormat="1" ht="30" x14ac:dyDescent="0.3">
      <c r="A100" s="83" t="s">
        <v>176</v>
      </c>
      <c r="B100" s="83" t="s">
        <v>177</v>
      </c>
      <c r="C100" s="86"/>
      <c r="D100" s="86"/>
      <c r="E100" s="86"/>
      <c r="F100" s="86"/>
      <c r="G100" s="86"/>
      <c r="H100" s="86"/>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x14ac:dyDescent="0.3">
      <c r="A101" s="83"/>
      <c r="B101" s="83" t="s">
        <v>467</v>
      </c>
      <c r="C101" s="86">
        <f>C102</f>
        <v>0</v>
      </c>
      <c r="D101" s="86">
        <f t="shared" ref="D101:H103" si="44">D102</f>
        <v>0</v>
      </c>
      <c r="E101" s="86">
        <f t="shared" si="44"/>
        <v>0</v>
      </c>
      <c r="F101" s="86">
        <f t="shared" si="44"/>
        <v>0</v>
      </c>
      <c r="G101" s="86">
        <f t="shared" si="44"/>
        <v>0</v>
      </c>
      <c r="H101" s="86">
        <f t="shared" si="44"/>
        <v>0</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x14ac:dyDescent="0.3">
      <c r="A102" s="83" t="s">
        <v>475</v>
      </c>
      <c r="B102" s="83" t="s">
        <v>468</v>
      </c>
      <c r="C102" s="86">
        <f>C103</f>
        <v>0</v>
      </c>
      <c r="D102" s="86">
        <f t="shared" si="44"/>
        <v>0</v>
      </c>
      <c r="E102" s="86">
        <f t="shared" si="44"/>
        <v>0</v>
      </c>
      <c r="F102" s="86">
        <f t="shared" si="44"/>
        <v>0</v>
      </c>
      <c r="G102" s="86">
        <f t="shared" si="44"/>
        <v>0</v>
      </c>
      <c r="H102" s="86">
        <f t="shared" si="44"/>
        <v>0</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ht="30" x14ac:dyDescent="0.3">
      <c r="A103" s="83" t="s">
        <v>476</v>
      </c>
      <c r="B103" s="83" t="s">
        <v>469</v>
      </c>
      <c r="C103" s="86">
        <f>C104</f>
        <v>0</v>
      </c>
      <c r="D103" s="86">
        <f t="shared" si="44"/>
        <v>0</v>
      </c>
      <c r="E103" s="86">
        <f t="shared" si="44"/>
        <v>0</v>
      </c>
      <c r="F103" s="86">
        <f t="shared" si="44"/>
        <v>0</v>
      </c>
      <c r="G103" s="86">
        <f t="shared" si="44"/>
        <v>0</v>
      </c>
      <c r="H103" s="86">
        <f t="shared" si="44"/>
        <v>0</v>
      </c>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x14ac:dyDescent="0.3">
      <c r="A104" s="83" t="s">
        <v>477</v>
      </c>
      <c r="B104" s="83" t="s">
        <v>470</v>
      </c>
      <c r="C104" s="45"/>
      <c r="D104" s="86"/>
      <c r="E104" s="86"/>
      <c r="F104" s="45"/>
      <c r="G104" s="45"/>
      <c r="H104" s="4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x14ac:dyDescent="0.3">
      <c r="A105" s="84" t="s">
        <v>178</v>
      </c>
      <c r="B105" s="84" t="s">
        <v>179</v>
      </c>
      <c r="C105" s="86">
        <f>C106</f>
        <v>0</v>
      </c>
      <c r="D105" s="86">
        <f t="shared" ref="D105:H105" si="45">D106</f>
        <v>0</v>
      </c>
      <c r="E105" s="86">
        <f t="shared" si="45"/>
        <v>0</v>
      </c>
      <c r="F105" s="86">
        <f t="shared" si="45"/>
        <v>-927193.4</v>
      </c>
      <c r="G105" s="86">
        <f t="shared" si="45"/>
        <v>-118169</v>
      </c>
      <c r="H105" s="86">
        <f t="shared" si="45"/>
        <v>-809024.4</v>
      </c>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ht="30" x14ac:dyDescent="0.3">
      <c r="A106" s="83" t="s">
        <v>180</v>
      </c>
      <c r="B106" s="83" t="s">
        <v>181</v>
      </c>
      <c r="C106" s="45"/>
      <c r="D106" s="86"/>
      <c r="E106" s="86"/>
      <c r="F106" s="45">
        <v>-927193.4</v>
      </c>
      <c r="G106" s="45">
        <f>F106-H106</f>
        <v>-118169</v>
      </c>
      <c r="H106" s="45">
        <v>-809024.4</v>
      </c>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row r="107" spans="1:174" s="56" customFormat="1" ht="12" customHeight="1" x14ac:dyDescent="0.3">
      <c r="A107" s="53"/>
      <c r="B107" s="5"/>
      <c r="C107" s="5"/>
      <c r="D107" s="46"/>
      <c r="E107" s="46"/>
      <c r="F107" s="5"/>
      <c r="G107" s="5"/>
      <c r="BN107" s="6"/>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row>
    <row r="108" spans="1:174" s="56" customFormat="1" x14ac:dyDescent="0.3">
      <c r="A108" s="53"/>
      <c r="B108" s="117" t="s">
        <v>518</v>
      </c>
      <c r="C108" s="117"/>
      <c r="D108" s="117" t="s">
        <v>519</v>
      </c>
      <c r="E108" s="117"/>
      <c r="F108" s="117"/>
      <c r="G108" s="117" t="s">
        <v>522</v>
      </c>
      <c r="BN108" s="6"/>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row>
    <row r="109" spans="1:174" s="56" customFormat="1" x14ac:dyDescent="0.3">
      <c r="A109" s="53"/>
      <c r="B109" s="117" t="s">
        <v>520</v>
      </c>
      <c r="C109" s="117"/>
      <c r="D109" s="117" t="s">
        <v>521</v>
      </c>
      <c r="E109" s="117"/>
      <c r="F109" s="117"/>
      <c r="G109" s="117" t="s">
        <v>523</v>
      </c>
      <c r="BN109" s="6"/>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row>
  </sheetData>
  <protectedRanges>
    <protectedRange sqref="C85:C86 C69:C81 C61 C29:C50 C54:C55 F80:G81 C17:C26 F17:G22 F54:G54 D23:G23 D55:G55 D79:G79 F24:G26 H69:H81 G82 G106 F85:H87 F90:H90 H54:H55 C57:H57 C64:H65 F93:H94 F96:H97 H17:H26 F29:H50 F61:H61 F69:G78" name="Zonă1" securityDescriptor="O:WDG:WDD:(A;;CC;;;AN)(A;;CC;;;AU)(A;;CC;;;WD)"/>
  </protectedRanges>
  <mergeCells count="26">
    <mergeCell ref="DX4:EB4"/>
    <mergeCell ref="EC4:EG4"/>
    <mergeCell ref="CT4:CX4"/>
    <mergeCell ref="CY4:DC4"/>
    <mergeCell ref="DD4:DH4"/>
    <mergeCell ref="DI4:DM4"/>
    <mergeCell ref="DN4:DR4"/>
    <mergeCell ref="DS4:DW4"/>
    <mergeCell ref="CO4:CS4"/>
    <mergeCell ref="AL4:AP4"/>
    <mergeCell ref="AQ4:AU4"/>
    <mergeCell ref="AV4:AZ4"/>
    <mergeCell ref="BA4:BE4"/>
    <mergeCell ref="BF4:BJ4"/>
    <mergeCell ref="BK4:BO4"/>
    <mergeCell ref="BP4:BT4"/>
    <mergeCell ref="BU4:BY4"/>
    <mergeCell ref="BZ4:CD4"/>
    <mergeCell ref="CE4:CI4"/>
    <mergeCell ref="CJ4:CN4"/>
    <mergeCell ref="AG4:AK4"/>
    <mergeCell ref="H4:L4"/>
    <mergeCell ref="M4:Q4"/>
    <mergeCell ref="R4:V4"/>
    <mergeCell ref="W4:AA4"/>
    <mergeCell ref="AB4:AF4"/>
  </mergeCells>
  <pageMargins left="0.74803149606299213" right="0.74803149606299213" top="0.98425196850393704" bottom="0.98425196850393704" header="0.51181102362204722" footer="0.51181102362204722"/>
  <pageSetup scale="6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O291"/>
  <sheetViews>
    <sheetView zoomScale="90" zoomScaleNormal="90" workbookViewId="0">
      <pane xSplit="3" ySplit="6" topLeftCell="D174" activePane="bottomRight" state="frozen"/>
      <selection activeCell="G7" sqref="G7:H209"/>
      <selection pane="topRight" activeCell="G7" sqref="G7:H209"/>
      <selection pane="bottomLeft" activeCell="G7" sqref="G7:H209"/>
      <selection pane="bottomRight" activeCell="E295" sqref="E295"/>
    </sheetView>
  </sheetViews>
  <sheetFormatPr defaultRowHeight="15" x14ac:dyDescent="0.3"/>
  <cols>
    <col min="1" max="1" width="14.28515625" style="1" customWidth="1"/>
    <col min="2" max="2" width="71.28515625" style="4" customWidth="1"/>
    <col min="3" max="3" width="7.85546875" style="4" customWidth="1"/>
    <col min="4" max="4" width="15.85546875" style="4" customWidth="1"/>
    <col min="5" max="5" width="15" style="4" customWidth="1"/>
    <col min="6" max="6" width="15.7109375" style="4" bestFit="1" customWidth="1"/>
    <col min="7" max="7" width="15.42578125" style="4" bestFit="1" customWidth="1"/>
    <col min="8" max="8" width="14.5703125" style="4" bestFit="1" customWidth="1"/>
    <col min="9" max="9" width="15" style="5" customWidth="1"/>
    <col min="10" max="16384" width="9.140625" style="5"/>
  </cols>
  <sheetData>
    <row r="1" spans="1:9" ht="17.25" x14ac:dyDescent="0.3">
      <c r="B1" s="2" t="s">
        <v>516</v>
      </c>
      <c r="C1" s="3"/>
    </row>
    <row r="2" spans="1:9" x14ac:dyDescent="0.3">
      <c r="B2" s="3"/>
      <c r="C2" s="3"/>
    </row>
    <row r="3" spans="1:9" x14ac:dyDescent="0.3">
      <c r="B3" s="3"/>
      <c r="C3" s="3"/>
      <c r="D3" s="6"/>
    </row>
    <row r="4" spans="1:9" x14ac:dyDescent="0.3">
      <c r="D4" s="7"/>
      <c r="E4" s="7"/>
      <c r="F4" s="8"/>
      <c r="G4" s="9"/>
      <c r="H4" s="98" t="s">
        <v>465</v>
      </c>
    </row>
    <row r="5" spans="1:9" s="13" customFormat="1" ht="90" x14ac:dyDescent="0.2">
      <c r="A5" s="10" t="s">
        <v>1</v>
      </c>
      <c r="B5" s="11" t="s">
        <v>2</v>
      </c>
      <c r="C5" s="11" t="s">
        <v>3</v>
      </c>
      <c r="D5" s="11" t="s">
        <v>182</v>
      </c>
      <c r="E5" s="12" t="s">
        <v>183</v>
      </c>
      <c r="F5" s="12" t="s">
        <v>184</v>
      </c>
      <c r="G5" s="11" t="s">
        <v>185</v>
      </c>
      <c r="H5" s="11" t="s">
        <v>186</v>
      </c>
    </row>
    <row r="6" spans="1:9" x14ac:dyDescent="0.3">
      <c r="A6" s="14"/>
      <c r="B6" s="15" t="s">
        <v>187</v>
      </c>
      <c r="C6" s="15"/>
      <c r="D6" s="16"/>
      <c r="E6" s="16"/>
      <c r="F6" s="16"/>
      <c r="G6" s="16"/>
      <c r="H6" s="16"/>
    </row>
    <row r="7" spans="1:9" s="19" customFormat="1" ht="16.5" customHeight="1" x14ac:dyDescent="0.3">
      <c r="A7" s="17" t="s">
        <v>200</v>
      </c>
      <c r="B7" s="18" t="s">
        <v>188</v>
      </c>
      <c r="C7" s="87">
        <f t="shared" ref="C7" si="0">+C8+C16</f>
        <v>0</v>
      </c>
      <c r="D7" s="87">
        <f t="shared" ref="D7:H7" si="1">+D8+D16</f>
        <v>442116770</v>
      </c>
      <c r="E7" s="87">
        <f t="shared" si="1"/>
        <v>432772370</v>
      </c>
      <c r="F7" s="87">
        <f t="shared" si="1"/>
        <v>373509350</v>
      </c>
      <c r="G7" s="87">
        <f t="shared" si="1"/>
        <v>329220618.78999996</v>
      </c>
      <c r="H7" s="87">
        <f t="shared" si="1"/>
        <v>37910834.040000007</v>
      </c>
      <c r="I7" s="87">
        <f t="shared" ref="I7" si="2">+I8+I16</f>
        <v>291309784.75</v>
      </c>
    </row>
    <row r="8" spans="1:9" s="19" customFormat="1" x14ac:dyDescent="0.3">
      <c r="A8" s="17" t="s">
        <v>202</v>
      </c>
      <c r="B8" s="20" t="s">
        <v>189</v>
      </c>
      <c r="C8" s="88">
        <f t="shared" ref="C8:H8" si="3">+C9+C10+C13+C11+C12+C15+C245+C14</f>
        <v>0</v>
      </c>
      <c r="D8" s="88">
        <f t="shared" si="3"/>
        <v>441846770</v>
      </c>
      <c r="E8" s="88">
        <f t="shared" si="3"/>
        <v>432502370</v>
      </c>
      <c r="F8" s="88">
        <f t="shared" si="3"/>
        <v>373509350</v>
      </c>
      <c r="G8" s="88">
        <f t="shared" si="3"/>
        <v>329220618.78999996</v>
      </c>
      <c r="H8" s="88">
        <f t="shared" si="3"/>
        <v>37910834.040000007</v>
      </c>
      <c r="I8" s="88">
        <f t="shared" ref="I8" si="4">+I9+I10+I13+I11+I12+I15+I245+I14</f>
        <v>291309784.75</v>
      </c>
    </row>
    <row r="9" spans="1:9" s="19" customFormat="1" x14ac:dyDescent="0.3">
      <c r="A9" s="17" t="s">
        <v>204</v>
      </c>
      <c r="B9" s="20" t="s">
        <v>190</v>
      </c>
      <c r="C9" s="88">
        <f t="shared" ref="C9" si="5">+C23</f>
        <v>0</v>
      </c>
      <c r="D9" s="88">
        <f t="shared" ref="D9:H9" si="6">+D23</f>
        <v>4780000</v>
      </c>
      <c r="E9" s="88">
        <f t="shared" si="6"/>
        <v>4780000</v>
      </c>
      <c r="F9" s="88">
        <f t="shared" si="6"/>
        <v>3748460</v>
      </c>
      <c r="G9" s="88">
        <f t="shared" si="6"/>
        <v>3331235</v>
      </c>
      <c r="H9" s="88">
        <f t="shared" si="6"/>
        <v>391668</v>
      </c>
      <c r="I9" s="88">
        <f t="shared" ref="I9" si="7">+I23</f>
        <v>2939567</v>
      </c>
    </row>
    <row r="10" spans="1:9" s="19" customFormat="1" ht="16.5" customHeight="1" x14ac:dyDescent="0.3">
      <c r="A10" s="17" t="s">
        <v>205</v>
      </c>
      <c r="B10" s="20" t="s">
        <v>191</v>
      </c>
      <c r="C10" s="88">
        <f t="shared" ref="C10" si="8">+C44</f>
        <v>0</v>
      </c>
      <c r="D10" s="88">
        <f t="shared" ref="D10:H10" si="9">+D44</f>
        <v>296604500</v>
      </c>
      <c r="E10" s="88">
        <f t="shared" si="9"/>
        <v>287260100</v>
      </c>
      <c r="F10" s="88">
        <f t="shared" si="9"/>
        <v>247277650</v>
      </c>
      <c r="G10" s="88">
        <f t="shared" si="9"/>
        <v>227146615.16999999</v>
      </c>
      <c r="H10" s="88">
        <f t="shared" si="9"/>
        <v>27158580.370000005</v>
      </c>
      <c r="I10" s="88">
        <f t="shared" ref="I10" si="10">+I44</f>
        <v>199988034.80000001</v>
      </c>
    </row>
    <row r="11" spans="1:9" s="19" customFormat="1" x14ac:dyDescent="0.3">
      <c r="A11" s="17" t="s">
        <v>207</v>
      </c>
      <c r="B11" s="20" t="s">
        <v>192</v>
      </c>
      <c r="C11" s="88">
        <f t="shared" ref="C11" si="11">+C72</f>
        <v>0</v>
      </c>
      <c r="D11" s="88">
        <f t="shared" ref="D11:H11" si="12">+D72</f>
        <v>0</v>
      </c>
      <c r="E11" s="88">
        <f t="shared" si="12"/>
        <v>0</v>
      </c>
      <c r="F11" s="88">
        <f t="shared" si="12"/>
        <v>0</v>
      </c>
      <c r="G11" s="88">
        <f t="shared" si="12"/>
        <v>0</v>
      </c>
      <c r="H11" s="88">
        <f t="shared" si="12"/>
        <v>0</v>
      </c>
      <c r="I11" s="88">
        <f t="shared" ref="I11" si="13">+I72</f>
        <v>0</v>
      </c>
    </row>
    <row r="12" spans="1:9" s="19" customFormat="1" ht="30" x14ac:dyDescent="0.3">
      <c r="A12" s="17" t="s">
        <v>208</v>
      </c>
      <c r="B12" s="20" t="s">
        <v>193</v>
      </c>
      <c r="C12" s="88">
        <f t="shared" ref="C12" si="14">C246</f>
        <v>0</v>
      </c>
      <c r="D12" s="88">
        <f t="shared" ref="D12:H12" si="15">D246</f>
        <v>125769000</v>
      </c>
      <c r="E12" s="88">
        <f t="shared" si="15"/>
        <v>125769000</v>
      </c>
      <c r="F12" s="88">
        <f t="shared" si="15"/>
        <v>107789970</v>
      </c>
      <c r="G12" s="88">
        <f t="shared" si="15"/>
        <v>88427136</v>
      </c>
      <c r="H12" s="88">
        <f t="shared" si="15"/>
        <v>10138381</v>
      </c>
      <c r="I12" s="88">
        <f t="shared" ref="I12" si="16">I246</f>
        <v>78288755</v>
      </c>
    </row>
    <row r="13" spans="1:9" s="19" customFormat="1" ht="16.5" customHeight="1" x14ac:dyDescent="0.3">
      <c r="A13" s="17" t="s">
        <v>209</v>
      </c>
      <c r="B13" s="20" t="s">
        <v>194</v>
      </c>
      <c r="C13" s="88">
        <f t="shared" ref="C13" si="17">C263</f>
        <v>0</v>
      </c>
      <c r="D13" s="88">
        <f t="shared" ref="D13:H13" si="18">D263</f>
        <v>14693270</v>
      </c>
      <c r="E13" s="88">
        <f t="shared" si="18"/>
        <v>14693270</v>
      </c>
      <c r="F13" s="88">
        <f t="shared" si="18"/>
        <v>14693270</v>
      </c>
      <c r="G13" s="88">
        <f t="shared" si="18"/>
        <v>14643340.380000001</v>
      </c>
      <c r="H13" s="88">
        <f t="shared" si="18"/>
        <v>231122</v>
      </c>
      <c r="I13" s="88">
        <f t="shared" ref="I13" si="19">I263</f>
        <v>14412218.380000001</v>
      </c>
    </row>
    <row r="14" spans="1:9" s="19" customFormat="1" ht="30" x14ac:dyDescent="0.3">
      <c r="A14" s="17" t="s">
        <v>211</v>
      </c>
      <c r="B14" s="20" t="s">
        <v>195</v>
      </c>
      <c r="C14" s="88">
        <f t="shared" ref="C14" si="20">C270</f>
        <v>0</v>
      </c>
      <c r="D14" s="88">
        <f t="shared" ref="D14:H14" si="21">D270</f>
        <v>0</v>
      </c>
      <c r="E14" s="88">
        <f t="shared" si="21"/>
        <v>0</v>
      </c>
      <c r="F14" s="88">
        <f t="shared" si="21"/>
        <v>0</v>
      </c>
      <c r="G14" s="88">
        <f t="shared" si="21"/>
        <v>0</v>
      </c>
      <c r="H14" s="88">
        <f t="shared" si="21"/>
        <v>0</v>
      </c>
      <c r="I14" s="88">
        <f t="shared" ref="I14" si="22">I270</f>
        <v>0</v>
      </c>
    </row>
    <row r="15" spans="1:9" s="19" customFormat="1" ht="16.5" customHeight="1" x14ac:dyDescent="0.3">
      <c r="A15" s="17" t="s">
        <v>213</v>
      </c>
      <c r="B15" s="20" t="s">
        <v>197</v>
      </c>
      <c r="C15" s="88">
        <f t="shared" ref="C15" si="23">C75</f>
        <v>0</v>
      </c>
      <c r="D15" s="88">
        <f t="shared" ref="D15:H15" si="24">D75</f>
        <v>0</v>
      </c>
      <c r="E15" s="88">
        <f t="shared" si="24"/>
        <v>0</v>
      </c>
      <c r="F15" s="88">
        <f t="shared" si="24"/>
        <v>0</v>
      </c>
      <c r="G15" s="88">
        <f t="shared" si="24"/>
        <v>0</v>
      </c>
      <c r="H15" s="88">
        <f t="shared" si="24"/>
        <v>0</v>
      </c>
      <c r="I15" s="88">
        <f t="shared" ref="I15" si="25">I75</f>
        <v>0</v>
      </c>
    </row>
    <row r="16" spans="1:9" s="19" customFormat="1" ht="16.5" customHeight="1" x14ac:dyDescent="0.3">
      <c r="A16" s="17" t="s">
        <v>215</v>
      </c>
      <c r="B16" s="20" t="s">
        <v>198</v>
      </c>
      <c r="C16" s="88">
        <f t="shared" ref="C16:C17" si="26">C78</f>
        <v>0</v>
      </c>
      <c r="D16" s="88">
        <f t="shared" ref="D16:H16" si="27">D78</f>
        <v>270000</v>
      </c>
      <c r="E16" s="88">
        <f t="shared" si="27"/>
        <v>270000</v>
      </c>
      <c r="F16" s="88">
        <f t="shared" si="27"/>
        <v>0</v>
      </c>
      <c r="G16" s="88">
        <f t="shared" si="27"/>
        <v>0</v>
      </c>
      <c r="H16" s="88">
        <f t="shared" si="27"/>
        <v>0</v>
      </c>
      <c r="I16" s="88">
        <f t="shared" ref="I16" si="28">I78</f>
        <v>0</v>
      </c>
    </row>
    <row r="17" spans="1:9" s="19" customFormat="1" x14ac:dyDescent="0.3">
      <c r="A17" s="17" t="s">
        <v>217</v>
      </c>
      <c r="B17" s="20" t="s">
        <v>199</v>
      </c>
      <c r="C17" s="88">
        <f t="shared" si="26"/>
        <v>0</v>
      </c>
      <c r="D17" s="88">
        <f t="shared" ref="D17:H17" si="29">D79</f>
        <v>270000</v>
      </c>
      <c r="E17" s="88">
        <f t="shared" si="29"/>
        <v>270000</v>
      </c>
      <c r="F17" s="88">
        <f t="shared" si="29"/>
        <v>0</v>
      </c>
      <c r="G17" s="88">
        <f t="shared" si="29"/>
        <v>0</v>
      </c>
      <c r="H17" s="88">
        <f t="shared" si="29"/>
        <v>0</v>
      </c>
      <c r="I17" s="88">
        <f t="shared" ref="I17" si="30">I79</f>
        <v>0</v>
      </c>
    </row>
    <row r="18" spans="1:9" s="19" customFormat="1" ht="30" x14ac:dyDescent="0.3">
      <c r="A18" s="17" t="s">
        <v>219</v>
      </c>
      <c r="B18" s="20" t="s">
        <v>201</v>
      </c>
      <c r="C18" s="88">
        <f t="shared" ref="C18" si="31">C245+C269</f>
        <v>0</v>
      </c>
      <c r="D18" s="88">
        <f t="shared" ref="D18:H18" si="32">D245+D269</f>
        <v>0</v>
      </c>
      <c r="E18" s="88">
        <f t="shared" si="32"/>
        <v>0</v>
      </c>
      <c r="F18" s="88">
        <f t="shared" si="32"/>
        <v>0</v>
      </c>
      <c r="G18" s="88">
        <f t="shared" si="32"/>
        <v>-4377516.38</v>
      </c>
      <c r="H18" s="88">
        <f t="shared" si="32"/>
        <v>-8917.33</v>
      </c>
      <c r="I18" s="88">
        <f t="shared" ref="I18" si="33">I245+I269</f>
        <v>-4368599.0499999989</v>
      </c>
    </row>
    <row r="19" spans="1:9" s="19" customFormat="1" ht="16.5" customHeight="1" x14ac:dyDescent="0.3">
      <c r="A19" s="17" t="s">
        <v>221</v>
      </c>
      <c r="B19" s="20" t="s">
        <v>203</v>
      </c>
      <c r="C19" s="88">
        <f t="shared" ref="C19" si="34">+C20+C16</f>
        <v>0</v>
      </c>
      <c r="D19" s="88">
        <f t="shared" ref="D19:H19" si="35">+D20+D16</f>
        <v>442116770</v>
      </c>
      <c r="E19" s="88">
        <f t="shared" si="35"/>
        <v>432772370</v>
      </c>
      <c r="F19" s="88">
        <f t="shared" si="35"/>
        <v>373509350</v>
      </c>
      <c r="G19" s="88">
        <f t="shared" si="35"/>
        <v>329220618.78999996</v>
      </c>
      <c r="H19" s="88">
        <f t="shared" si="35"/>
        <v>37910834.040000007</v>
      </c>
      <c r="I19" s="88">
        <f t="shared" ref="I19" si="36">+I20+I16</f>
        <v>291309784.75</v>
      </c>
    </row>
    <row r="20" spans="1:9" s="19" customFormat="1" x14ac:dyDescent="0.3">
      <c r="A20" s="17" t="s">
        <v>223</v>
      </c>
      <c r="B20" s="20" t="s">
        <v>189</v>
      </c>
      <c r="C20" s="88">
        <f t="shared" ref="C20:H20" si="37">C9+C10+C11+C12+C13+C15+C245+C14</f>
        <v>0</v>
      </c>
      <c r="D20" s="88">
        <f t="shared" si="37"/>
        <v>441846770</v>
      </c>
      <c r="E20" s="88">
        <f t="shared" si="37"/>
        <v>432502370</v>
      </c>
      <c r="F20" s="88">
        <f t="shared" si="37"/>
        <v>373509350</v>
      </c>
      <c r="G20" s="88">
        <f t="shared" si="37"/>
        <v>329220618.78999996</v>
      </c>
      <c r="H20" s="88">
        <f t="shared" si="37"/>
        <v>37910834.040000007</v>
      </c>
      <c r="I20" s="88">
        <f t="shared" ref="I20" si="38">I9+I10+I11+I12+I13+I15+I245+I14</f>
        <v>291309784.75</v>
      </c>
    </row>
    <row r="21" spans="1:9" s="19" customFormat="1" ht="16.5" customHeight="1" x14ac:dyDescent="0.3">
      <c r="A21" s="21" t="s">
        <v>225</v>
      </c>
      <c r="B21" s="20" t="s">
        <v>206</v>
      </c>
      <c r="C21" s="88">
        <f t="shared" ref="C21:H21" si="39">+C22+C78+C245</f>
        <v>0</v>
      </c>
      <c r="D21" s="88">
        <f t="shared" si="39"/>
        <v>427423500</v>
      </c>
      <c r="E21" s="88">
        <f t="shared" si="39"/>
        <v>418079100</v>
      </c>
      <c r="F21" s="88">
        <f t="shared" si="39"/>
        <v>358816080</v>
      </c>
      <c r="G21" s="88">
        <f t="shared" si="39"/>
        <v>314577278.40999997</v>
      </c>
      <c r="H21" s="88">
        <f t="shared" si="39"/>
        <v>37679712.040000007</v>
      </c>
      <c r="I21" s="88">
        <f t="shared" ref="I21" si="40">+I22+I78+I245</f>
        <v>276897566.37</v>
      </c>
    </row>
    <row r="22" spans="1:9" s="19" customFormat="1" ht="16.5" customHeight="1" x14ac:dyDescent="0.3">
      <c r="A22" s="17" t="s">
        <v>227</v>
      </c>
      <c r="B22" s="20" t="s">
        <v>189</v>
      </c>
      <c r="C22" s="88">
        <f t="shared" ref="C22:H22" si="41">+C23+C44+C72+C246+C75+C270</f>
        <v>0</v>
      </c>
      <c r="D22" s="88">
        <f t="shared" si="41"/>
        <v>427153500</v>
      </c>
      <c r="E22" s="88">
        <f t="shared" si="41"/>
        <v>417809100</v>
      </c>
      <c r="F22" s="88">
        <f t="shared" si="41"/>
        <v>358816080</v>
      </c>
      <c r="G22" s="88">
        <f t="shared" si="41"/>
        <v>318904986.16999996</v>
      </c>
      <c r="H22" s="88">
        <f t="shared" si="41"/>
        <v>37688629.370000005</v>
      </c>
      <c r="I22" s="88">
        <f t="shared" ref="I22" si="42">+I23+I44+I72+I246+I75+I270</f>
        <v>281216356.80000001</v>
      </c>
    </row>
    <row r="23" spans="1:9" s="19" customFormat="1" x14ac:dyDescent="0.3">
      <c r="A23" s="17" t="s">
        <v>229</v>
      </c>
      <c r="B23" s="20" t="s">
        <v>190</v>
      </c>
      <c r="C23" s="88">
        <f t="shared" ref="C23" si="43">+C24+C36+C34</f>
        <v>0</v>
      </c>
      <c r="D23" s="88">
        <f t="shared" ref="D23:H23" si="44">+D24+D36+D34</f>
        <v>4780000</v>
      </c>
      <c r="E23" s="88">
        <f t="shared" si="44"/>
        <v>4780000</v>
      </c>
      <c r="F23" s="88">
        <f t="shared" si="44"/>
        <v>3748460</v>
      </c>
      <c r="G23" s="88">
        <f t="shared" si="44"/>
        <v>3331235</v>
      </c>
      <c r="H23" s="88">
        <f t="shared" si="44"/>
        <v>391668</v>
      </c>
      <c r="I23" s="88">
        <f t="shared" ref="I23" si="45">+I24+I36+I34</f>
        <v>2939567</v>
      </c>
    </row>
    <row r="24" spans="1:9" s="19" customFormat="1" ht="16.5" customHeight="1" x14ac:dyDescent="0.3">
      <c r="A24" s="17" t="s">
        <v>231</v>
      </c>
      <c r="B24" s="20" t="s">
        <v>210</v>
      </c>
      <c r="C24" s="88">
        <f t="shared" ref="C24" si="46">C25+C28+C29+C30+C32+C26+C27+C31</f>
        <v>0</v>
      </c>
      <c r="D24" s="88">
        <f t="shared" ref="D24:H24" si="47">D25+D28+D29+D30+D32+D26+D27+D31</f>
        <v>4609300</v>
      </c>
      <c r="E24" s="88">
        <f t="shared" si="47"/>
        <v>4609300</v>
      </c>
      <c r="F24" s="88">
        <f t="shared" si="47"/>
        <v>3600550</v>
      </c>
      <c r="G24" s="88">
        <f t="shared" si="47"/>
        <v>3194336</v>
      </c>
      <c r="H24" s="88">
        <f t="shared" si="47"/>
        <v>383210</v>
      </c>
      <c r="I24" s="88">
        <f t="shared" ref="I24" si="48">I25+I28+I29+I30+I32+I26+I27+I31</f>
        <v>2811126</v>
      </c>
    </row>
    <row r="25" spans="1:9" s="19" customFormat="1" ht="16.5" customHeight="1" x14ac:dyDescent="0.3">
      <c r="A25" s="22" t="s">
        <v>233</v>
      </c>
      <c r="B25" s="23" t="s">
        <v>212</v>
      </c>
      <c r="C25" s="89"/>
      <c r="D25" s="90">
        <v>3759300</v>
      </c>
      <c r="E25" s="90">
        <v>3759300</v>
      </c>
      <c r="F25" s="90">
        <v>2896080</v>
      </c>
      <c r="G25" s="45">
        <v>2581757</v>
      </c>
      <c r="H25" s="45">
        <f>G25-I25</f>
        <v>311439</v>
      </c>
      <c r="I25" s="45">
        <v>2270318</v>
      </c>
    </row>
    <row r="26" spans="1:9" s="19" customFormat="1" x14ac:dyDescent="0.3">
      <c r="A26" s="22" t="s">
        <v>235</v>
      </c>
      <c r="B26" s="23" t="s">
        <v>214</v>
      </c>
      <c r="C26" s="89"/>
      <c r="D26" s="90">
        <v>469000</v>
      </c>
      <c r="E26" s="90">
        <v>469000</v>
      </c>
      <c r="F26" s="90">
        <v>384020</v>
      </c>
      <c r="G26" s="45">
        <v>325809</v>
      </c>
      <c r="H26" s="45">
        <f t="shared" ref="H26:H29" si="49">G26-I26</f>
        <v>35778</v>
      </c>
      <c r="I26" s="45">
        <v>290031</v>
      </c>
    </row>
    <row r="27" spans="1:9" s="19" customFormat="1" x14ac:dyDescent="0.3">
      <c r="A27" s="22" t="s">
        <v>237</v>
      </c>
      <c r="B27" s="23" t="s">
        <v>216</v>
      </c>
      <c r="C27" s="89"/>
      <c r="D27" s="90">
        <v>140000</v>
      </c>
      <c r="E27" s="90">
        <v>140000</v>
      </c>
      <c r="F27" s="90">
        <v>107070</v>
      </c>
      <c r="G27" s="45">
        <v>96938</v>
      </c>
      <c r="H27" s="45">
        <f t="shared" si="49"/>
        <v>11005</v>
      </c>
      <c r="I27" s="45">
        <v>85933</v>
      </c>
    </row>
    <row r="28" spans="1:9" s="19" customFormat="1" ht="16.5" customHeight="1" x14ac:dyDescent="0.3">
      <c r="A28" s="22" t="s">
        <v>239</v>
      </c>
      <c r="B28" s="24" t="s">
        <v>218</v>
      </c>
      <c r="C28" s="89"/>
      <c r="D28" s="90">
        <v>10000</v>
      </c>
      <c r="E28" s="90">
        <v>10000</v>
      </c>
      <c r="F28" s="90">
        <v>9590</v>
      </c>
      <c r="G28" s="45">
        <v>8436</v>
      </c>
      <c r="H28" s="45">
        <f t="shared" si="49"/>
        <v>0</v>
      </c>
      <c r="I28" s="45">
        <v>8436</v>
      </c>
    </row>
    <row r="29" spans="1:9" s="19" customFormat="1" ht="16.5" customHeight="1" x14ac:dyDescent="0.3">
      <c r="A29" s="22" t="s">
        <v>241</v>
      </c>
      <c r="B29" s="24" t="s">
        <v>220</v>
      </c>
      <c r="C29" s="89"/>
      <c r="D29" s="90">
        <v>2000</v>
      </c>
      <c r="E29" s="90">
        <v>2000</v>
      </c>
      <c r="F29" s="90">
        <v>440</v>
      </c>
      <c r="G29" s="45">
        <v>270</v>
      </c>
      <c r="H29" s="45">
        <f t="shared" si="49"/>
        <v>0</v>
      </c>
      <c r="I29" s="45">
        <v>270</v>
      </c>
    </row>
    <row r="30" spans="1:9" ht="16.5" customHeight="1" x14ac:dyDescent="0.3">
      <c r="A30" s="22" t="s">
        <v>243</v>
      </c>
      <c r="B30" s="24" t="s">
        <v>222</v>
      </c>
      <c r="C30" s="89"/>
      <c r="D30" s="90"/>
      <c r="E30" s="90"/>
      <c r="F30" s="90"/>
      <c r="G30" s="45"/>
      <c r="H30" s="45"/>
      <c r="I30" s="45"/>
    </row>
    <row r="31" spans="1:9" ht="16.5" customHeight="1" x14ac:dyDescent="0.3">
      <c r="A31" s="22" t="s">
        <v>244</v>
      </c>
      <c r="B31" s="24" t="s">
        <v>224</v>
      </c>
      <c r="C31" s="89"/>
      <c r="D31" s="90">
        <v>156000</v>
      </c>
      <c r="E31" s="90">
        <v>156000</v>
      </c>
      <c r="F31" s="90">
        <v>130350</v>
      </c>
      <c r="G31" s="45">
        <v>110661</v>
      </c>
      <c r="H31" s="45">
        <f t="shared" ref="H31:H32" si="50">G31-I31</f>
        <v>12303</v>
      </c>
      <c r="I31" s="45">
        <v>98358</v>
      </c>
    </row>
    <row r="32" spans="1:9" ht="16.5" customHeight="1" x14ac:dyDescent="0.3">
      <c r="A32" s="22" t="s">
        <v>246</v>
      </c>
      <c r="B32" s="24" t="s">
        <v>226</v>
      </c>
      <c r="C32" s="89"/>
      <c r="D32" s="90">
        <v>73000</v>
      </c>
      <c r="E32" s="90">
        <v>73000</v>
      </c>
      <c r="F32" s="90">
        <v>73000</v>
      </c>
      <c r="G32" s="45">
        <v>70465</v>
      </c>
      <c r="H32" s="45">
        <f t="shared" si="50"/>
        <v>12685</v>
      </c>
      <c r="I32" s="45">
        <v>57780</v>
      </c>
    </row>
    <row r="33" spans="1:9" ht="16.5" customHeight="1" x14ac:dyDescent="0.3">
      <c r="A33" s="22"/>
      <c r="B33" s="24" t="s">
        <v>228</v>
      </c>
      <c r="C33" s="89"/>
      <c r="D33" s="90"/>
      <c r="E33" s="90"/>
      <c r="F33" s="90"/>
      <c r="G33" s="45"/>
      <c r="H33" s="45"/>
      <c r="I33" s="45"/>
    </row>
    <row r="34" spans="1:9" ht="16.5" customHeight="1" x14ac:dyDescent="0.3">
      <c r="A34" s="22" t="s">
        <v>248</v>
      </c>
      <c r="B34" s="20" t="s">
        <v>230</v>
      </c>
      <c r="C34" s="89">
        <f t="shared" ref="C34:I34" si="51">C35</f>
        <v>0</v>
      </c>
      <c r="D34" s="89">
        <f t="shared" si="51"/>
        <v>66700</v>
      </c>
      <c r="E34" s="89">
        <f t="shared" si="51"/>
        <v>66700</v>
      </c>
      <c r="F34" s="89">
        <f t="shared" si="51"/>
        <v>66700</v>
      </c>
      <c r="G34" s="89">
        <f t="shared" si="51"/>
        <v>65250</v>
      </c>
      <c r="H34" s="89">
        <f t="shared" si="51"/>
        <v>0</v>
      </c>
      <c r="I34" s="89">
        <f t="shared" si="51"/>
        <v>65250</v>
      </c>
    </row>
    <row r="35" spans="1:9" ht="16.5" customHeight="1" x14ac:dyDescent="0.3">
      <c r="A35" s="22" t="s">
        <v>250</v>
      </c>
      <c r="B35" s="24" t="s">
        <v>232</v>
      </c>
      <c r="C35" s="89"/>
      <c r="D35" s="90">
        <v>66700</v>
      </c>
      <c r="E35" s="90">
        <v>66700</v>
      </c>
      <c r="F35" s="90">
        <v>66700</v>
      </c>
      <c r="G35" s="45">
        <v>65250</v>
      </c>
      <c r="H35" s="45">
        <f t="shared" ref="H35" si="52">G35-I35</f>
        <v>0</v>
      </c>
      <c r="I35" s="45">
        <v>65250</v>
      </c>
    </row>
    <row r="36" spans="1:9" ht="16.5" customHeight="1" x14ac:dyDescent="0.3">
      <c r="A36" s="17" t="s">
        <v>252</v>
      </c>
      <c r="B36" s="20" t="s">
        <v>234</v>
      </c>
      <c r="C36" s="88">
        <f t="shared" ref="C36:H36" si="53">+C37+C38+C39+C40+C41+C42+C43</f>
        <v>0</v>
      </c>
      <c r="D36" s="88">
        <f t="shared" si="53"/>
        <v>104000</v>
      </c>
      <c r="E36" s="88">
        <f t="shared" si="53"/>
        <v>104000</v>
      </c>
      <c r="F36" s="88">
        <f t="shared" si="53"/>
        <v>81210</v>
      </c>
      <c r="G36" s="88">
        <f t="shared" si="53"/>
        <v>71649</v>
      </c>
      <c r="H36" s="88">
        <f t="shared" si="53"/>
        <v>8458</v>
      </c>
      <c r="I36" s="88">
        <f t="shared" ref="I36" si="54">+I37+I38+I39+I40+I41+I42+I43</f>
        <v>63191</v>
      </c>
    </row>
    <row r="37" spans="1:9" ht="16.5" customHeight="1" x14ac:dyDescent="0.3">
      <c r="A37" s="22" t="s">
        <v>254</v>
      </c>
      <c r="B37" s="24" t="s">
        <v>236</v>
      </c>
      <c r="C37" s="89"/>
      <c r="D37" s="90"/>
      <c r="E37" s="90"/>
      <c r="F37" s="90"/>
      <c r="G37" s="45"/>
      <c r="H37" s="45"/>
      <c r="I37" s="45"/>
    </row>
    <row r="38" spans="1:9" ht="16.5" customHeight="1" x14ac:dyDescent="0.3">
      <c r="A38" s="22" t="s">
        <v>256</v>
      </c>
      <c r="B38" s="24" t="s">
        <v>238</v>
      </c>
      <c r="C38" s="89"/>
      <c r="D38" s="90"/>
      <c r="E38" s="90"/>
      <c r="F38" s="90"/>
      <c r="G38" s="45"/>
      <c r="H38" s="45"/>
      <c r="I38" s="45"/>
    </row>
    <row r="39" spans="1:9" s="19" customFormat="1" ht="16.5" customHeight="1" x14ac:dyDescent="0.3">
      <c r="A39" s="22" t="s">
        <v>258</v>
      </c>
      <c r="B39" s="24" t="s">
        <v>240</v>
      </c>
      <c r="C39" s="89"/>
      <c r="D39" s="90"/>
      <c r="E39" s="90"/>
      <c r="F39" s="90"/>
      <c r="G39" s="45"/>
      <c r="H39" s="45"/>
      <c r="I39" s="45"/>
    </row>
    <row r="40" spans="1:9" ht="16.5" customHeight="1" x14ac:dyDescent="0.3">
      <c r="A40" s="22" t="s">
        <v>260</v>
      </c>
      <c r="B40" s="25" t="s">
        <v>242</v>
      </c>
      <c r="C40" s="89"/>
      <c r="D40" s="90"/>
      <c r="E40" s="90"/>
      <c r="F40" s="90"/>
      <c r="G40" s="45"/>
      <c r="H40" s="45"/>
      <c r="I40" s="45"/>
    </row>
    <row r="41" spans="1:9" ht="16.5" customHeight="1" x14ac:dyDescent="0.3">
      <c r="A41" s="22" t="s">
        <v>262</v>
      </c>
      <c r="B41" s="25" t="s">
        <v>41</v>
      </c>
      <c r="C41" s="89"/>
      <c r="D41" s="90"/>
      <c r="E41" s="90"/>
      <c r="F41" s="90"/>
      <c r="G41" s="45"/>
      <c r="H41" s="45"/>
      <c r="I41" s="45"/>
    </row>
    <row r="42" spans="1:9" ht="16.5" customHeight="1" x14ac:dyDescent="0.3">
      <c r="A42" s="22" t="s">
        <v>264</v>
      </c>
      <c r="B42" s="25" t="s">
        <v>245</v>
      </c>
      <c r="C42" s="89"/>
      <c r="D42" s="90">
        <v>104000</v>
      </c>
      <c r="E42" s="90">
        <v>104000</v>
      </c>
      <c r="F42" s="90">
        <v>81210</v>
      </c>
      <c r="G42" s="45">
        <v>71649</v>
      </c>
      <c r="H42" s="45">
        <f t="shared" ref="H42" si="55">G42-I42</f>
        <v>8458</v>
      </c>
      <c r="I42" s="45">
        <v>63191</v>
      </c>
    </row>
    <row r="43" spans="1:9" ht="16.5" customHeight="1" x14ac:dyDescent="0.3">
      <c r="A43" s="22" t="s">
        <v>266</v>
      </c>
      <c r="B43" s="25" t="s">
        <v>247</v>
      </c>
      <c r="C43" s="89"/>
      <c r="D43" s="90"/>
      <c r="E43" s="90"/>
      <c r="F43" s="90"/>
      <c r="G43" s="45"/>
      <c r="H43" s="45"/>
      <c r="I43" s="45"/>
    </row>
    <row r="44" spans="1:9" ht="16.5" customHeight="1" x14ac:dyDescent="0.3">
      <c r="A44" s="17" t="s">
        <v>268</v>
      </c>
      <c r="B44" s="20" t="s">
        <v>191</v>
      </c>
      <c r="C44" s="88">
        <f t="shared" ref="C44" si="56">+C45+C59+C58+C61+C64+C66+C67+C69+C65+C68</f>
        <v>0</v>
      </c>
      <c r="D44" s="88">
        <f t="shared" ref="D44:H44" si="57">+D45+D59+D58+D61+D64+D66+D67+D69+D65+D68</f>
        <v>296604500</v>
      </c>
      <c r="E44" s="88">
        <f t="shared" si="57"/>
        <v>287260100</v>
      </c>
      <c r="F44" s="88">
        <f t="shared" si="57"/>
        <v>247277650</v>
      </c>
      <c r="G44" s="88">
        <f t="shared" si="57"/>
        <v>227146615.16999999</v>
      </c>
      <c r="H44" s="88">
        <f t="shared" si="57"/>
        <v>27158580.370000005</v>
      </c>
      <c r="I44" s="88">
        <f t="shared" ref="I44" si="58">+I45+I59+I58+I61+I64+I66+I67+I69+I65+I68</f>
        <v>199988034.80000001</v>
      </c>
    </row>
    <row r="45" spans="1:9" ht="16.5" customHeight="1" x14ac:dyDescent="0.3">
      <c r="A45" s="17" t="s">
        <v>270</v>
      </c>
      <c r="B45" s="20" t="s">
        <v>249</v>
      </c>
      <c r="C45" s="88">
        <f t="shared" ref="C45" si="59">+C46+C47+C48+C49+C50+C51+C52+C53+C55</f>
        <v>0</v>
      </c>
      <c r="D45" s="88">
        <f t="shared" ref="D45:H45" si="60">+D46+D47+D48+D49+D50+D51+D52+D53+D55</f>
        <v>296516400</v>
      </c>
      <c r="E45" s="88">
        <f t="shared" si="60"/>
        <v>287172000</v>
      </c>
      <c r="F45" s="88">
        <f t="shared" si="60"/>
        <v>247200350</v>
      </c>
      <c r="G45" s="88">
        <f t="shared" si="60"/>
        <v>227098751.16999999</v>
      </c>
      <c r="H45" s="88">
        <f t="shared" si="60"/>
        <v>27158488.880000006</v>
      </c>
      <c r="I45" s="88">
        <f t="shared" ref="I45" si="61">+I46+I47+I48+I49+I50+I51+I52+I53+I55</f>
        <v>199940262.29000002</v>
      </c>
    </row>
    <row r="46" spans="1:9" s="19" customFormat="1" ht="16.5" customHeight="1" x14ac:dyDescent="0.3">
      <c r="A46" s="22" t="s">
        <v>272</v>
      </c>
      <c r="B46" s="24" t="s">
        <v>251</v>
      </c>
      <c r="C46" s="89"/>
      <c r="D46" s="90">
        <v>30000</v>
      </c>
      <c r="E46" s="90">
        <v>30000</v>
      </c>
      <c r="F46" s="90">
        <v>24000</v>
      </c>
      <c r="G46" s="45">
        <v>17010.63</v>
      </c>
      <c r="H46" s="45">
        <v>7733.51</v>
      </c>
      <c r="I46" s="45">
        <v>9277.1200000000008</v>
      </c>
    </row>
    <row r="47" spans="1:9" s="19" customFormat="1" ht="16.5" customHeight="1" x14ac:dyDescent="0.3">
      <c r="A47" s="22" t="s">
        <v>274</v>
      </c>
      <c r="B47" s="24" t="s">
        <v>253</v>
      </c>
      <c r="C47" s="89"/>
      <c r="D47" s="90">
        <v>25500</v>
      </c>
      <c r="E47" s="90">
        <v>25500</v>
      </c>
      <c r="F47" s="90">
        <v>21000</v>
      </c>
      <c r="G47" s="45">
        <v>14997.97</v>
      </c>
      <c r="H47" s="45">
        <f t="shared" ref="H47:H60" si="62">G47-I47</f>
        <v>0</v>
      </c>
      <c r="I47" s="45">
        <v>14997.97</v>
      </c>
    </row>
    <row r="48" spans="1:9" ht="16.5" customHeight="1" x14ac:dyDescent="0.3">
      <c r="A48" s="22" t="s">
        <v>276</v>
      </c>
      <c r="B48" s="24" t="s">
        <v>255</v>
      </c>
      <c r="C48" s="89"/>
      <c r="D48" s="90">
        <v>158000</v>
      </c>
      <c r="E48" s="90">
        <v>158000</v>
      </c>
      <c r="F48" s="90">
        <v>156000</v>
      </c>
      <c r="G48" s="45">
        <v>113938.83</v>
      </c>
      <c r="H48" s="45">
        <f t="shared" si="62"/>
        <v>0</v>
      </c>
      <c r="I48" s="45">
        <v>113938.83</v>
      </c>
    </row>
    <row r="49" spans="1:9" ht="16.5" customHeight="1" x14ac:dyDescent="0.3">
      <c r="A49" s="22" t="s">
        <v>278</v>
      </c>
      <c r="B49" s="24" t="s">
        <v>257</v>
      </c>
      <c r="C49" s="89"/>
      <c r="D49" s="90">
        <v>7010</v>
      </c>
      <c r="E49" s="90">
        <v>7010</v>
      </c>
      <c r="F49" s="90">
        <v>6510</v>
      </c>
      <c r="G49" s="45">
        <v>5093.18</v>
      </c>
      <c r="H49" s="45">
        <f t="shared" si="62"/>
        <v>934.15000000000055</v>
      </c>
      <c r="I49" s="45">
        <v>4159.03</v>
      </c>
    </row>
    <row r="50" spans="1:9" ht="16.5" customHeight="1" x14ac:dyDescent="0.3">
      <c r="A50" s="22" t="s">
        <v>280</v>
      </c>
      <c r="B50" s="24" t="s">
        <v>259</v>
      </c>
      <c r="C50" s="89"/>
      <c r="D50" s="90">
        <v>9000</v>
      </c>
      <c r="E50" s="90">
        <v>9000</v>
      </c>
      <c r="F50" s="90">
        <v>9000</v>
      </c>
      <c r="G50" s="45">
        <v>9000</v>
      </c>
      <c r="H50" s="45">
        <f t="shared" si="62"/>
        <v>0</v>
      </c>
      <c r="I50" s="45">
        <v>9000</v>
      </c>
    </row>
    <row r="51" spans="1:9" ht="16.5" customHeight="1" x14ac:dyDescent="0.3">
      <c r="A51" s="22" t="s">
        <v>282</v>
      </c>
      <c r="B51" s="24" t="s">
        <v>261</v>
      </c>
      <c r="C51" s="89"/>
      <c r="D51" s="90">
        <v>2000</v>
      </c>
      <c r="E51" s="90">
        <v>2000</v>
      </c>
      <c r="F51" s="90">
        <v>1500</v>
      </c>
      <c r="G51" s="45">
        <v>656.88</v>
      </c>
      <c r="H51" s="45">
        <f t="shared" si="62"/>
        <v>0</v>
      </c>
      <c r="I51" s="45">
        <v>656.88</v>
      </c>
    </row>
    <row r="52" spans="1:9" ht="16.5" customHeight="1" x14ac:dyDescent="0.3">
      <c r="A52" s="22" t="s">
        <v>284</v>
      </c>
      <c r="B52" s="24" t="s">
        <v>263</v>
      </c>
      <c r="C52" s="89"/>
      <c r="D52" s="90">
        <v>48520</v>
      </c>
      <c r="E52" s="90">
        <v>48520</v>
      </c>
      <c r="F52" s="90">
        <v>38000</v>
      </c>
      <c r="G52" s="45">
        <v>27993.93</v>
      </c>
      <c r="H52" s="45">
        <f t="shared" si="62"/>
        <v>3066.0999999999985</v>
      </c>
      <c r="I52" s="45">
        <v>24927.83</v>
      </c>
    </row>
    <row r="53" spans="1:9" ht="16.5" customHeight="1" x14ac:dyDescent="0.35">
      <c r="A53" s="17" t="s">
        <v>286</v>
      </c>
      <c r="B53" s="20" t="s">
        <v>265</v>
      </c>
      <c r="C53" s="91">
        <f t="shared" ref="C53:H53" si="63">+C54+C89</f>
        <v>0</v>
      </c>
      <c r="D53" s="91">
        <f t="shared" si="63"/>
        <v>296035370</v>
      </c>
      <c r="E53" s="91">
        <f t="shared" si="63"/>
        <v>286690970</v>
      </c>
      <c r="F53" s="91">
        <f t="shared" si="63"/>
        <v>246791340</v>
      </c>
      <c r="G53" s="91">
        <f t="shared" si="63"/>
        <v>226773901.63</v>
      </c>
      <c r="H53" s="91">
        <f t="shared" si="63"/>
        <v>27128955.580000006</v>
      </c>
      <c r="I53" s="91">
        <f t="shared" ref="I53" si="64">+I54+I89</f>
        <v>199644946.05000001</v>
      </c>
    </row>
    <row r="54" spans="1:9" ht="16.5" customHeight="1" x14ac:dyDescent="0.3">
      <c r="A54" s="27" t="s">
        <v>288</v>
      </c>
      <c r="B54" s="28" t="s">
        <v>267</v>
      </c>
      <c r="C54" s="92"/>
      <c r="D54" s="90">
        <v>14910</v>
      </c>
      <c r="E54" s="90">
        <v>14910</v>
      </c>
      <c r="F54" s="90">
        <v>10700</v>
      </c>
      <c r="G54" s="45">
        <v>5470.35</v>
      </c>
      <c r="H54" s="45">
        <f t="shared" si="62"/>
        <v>1534.0000000000005</v>
      </c>
      <c r="I54" s="45">
        <v>3936.35</v>
      </c>
    </row>
    <row r="55" spans="1:9" s="19" customFormat="1" ht="16.5" customHeight="1" x14ac:dyDescent="0.3">
      <c r="A55" s="22" t="s">
        <v>290</v>
      </c>
      <c r="B55" s="24" t="s">
        <v>269</v>
      </c>
      <c r="C55" s="89"/>
      <c r="D55" s="90">
        <v>201000</v>
      </c>
      <c r="E55" s="90">
        <v>201000</v>
      </c>
      <c r="F55" s="90">
        <v>153000</v>
      </c>
      <c r="G55" s="45">
        <v>136158.12</v>
      </c>
      <c r="H55" s="45">
        <f t="shared" si="62"/>
        <v>17799.539999999994</v>
      </c>
      <c r="I55" s="45">
        <v>118358.58</v>
      </c>
    </row>
    <row r="56" spans="1:9" s="26" customFormat="1" ht="16.5" customHeight="1" x14ac:dyDescent="0.3">
      <c r="A56" s="22"/>
      <c r="B56" s="24" t="s">
        <v>271</v>
      </c>
      <c r="C56" s="89"/>
      <c r="D56" s="90"/>
      <c r="E56" s="90"/>
      <c r="F56" s="90"/>
      <c r="G56" s="45"/>
      <c r="H56" s="45"/>
      <c r="I56" s="45"/>
    </row>
    <row r="57" spans="1:9" ht="16.5" customHeight="1" x14ac:dyDescent="0.3">
      <c r="A57" s="22"/>
      <c r="B57" s="24" t="s">
        <v>273</v>
      </c>
      <c r="C57" s="89"/>
      <c r="D57" s="90">
        <v>48000</v>
      </c>
      <c r="E57" s="90">
        <v>48000</v>
      </c>
      <c r="F57" s="90">
        <v>36000</v>
      </c>
      <c r="G57" s="45">
        <v>31482.639999999999</v>
      </c>
      <c r="H57" s="45">
        <f t="shared" si="62"/>
        <v>3935.3299999999981</v>
      </c>
      <c r="I57" s="45">
        <v>27547.31</v>
      </c>
    </row>
    <row r="58" spans="1:9" s="19" customFormat="1" ht="16.5" customHeight="1" thickBot="1" x14ac:dyDescent="0.35">
      <c r="A58" s="103" t="s">
        <v>294</v>
      </c>
      <c r="B58" s="104" t="s">
        <v>275</v>
      </c>
      <c r="C58" s="105"/>
      <c r="D58" s="106">
        <v>8000</v>
      </c>
      <c r="E58" s="106">
        <v>8000</v>
      </c>
      <c r="F58" s="106">
        <v>8000</v>
      </c>
      <c r="G58" s="107">
        <v>6582.51</v>
      </c>
      <c r="H58" s="107">
        <f t="shared" si="62"/>
        <v>0</v>
      </c>
      <c r="I58" s="107">
        <v>6582.51</v>
      </c>
    </row>
    <row r="59" spans="1:9" s="19" customFormat="1" ht="16.5" customHeight="1" thickBot="1" x14ac:dyDescent="0.35">
      <c r="A59" s="113" t="s">
        <v>296</v>
      </c>
      <c r="B59" s="114" t="s">
        <v>277</v>
      </c>
      <c r="C59" s="115">
        <f t="shared" ref="C59:I59" si="65">+C60</f>
        <v>0</v>
      </c>
      <c r="D59" s="115">
        <f t="shared" si="65"/>
        <v>28000</v>
      </c>
      <c r="E59" s="115">
        <f t="shared" si="65"/>
        <v>28000</v>
      </c>
      <c r="F59" s="115">
        <f t="shared" si="65"/>
        <v>23300</v>
      </c>
      <c r="G59" s="115">
        <f t="shared" si="65"/>
        <v>15566.49</v>
      </c>
      <c r="H59" s="115">
        <f t="shared" si="65"/>
        <v>-7733.51</v>
      </c>
      <c r="I59" s="116">
        <f t="shared" si="65"/>
        <v>23300</v>
      </c>
    </row>
    <row r="60" spans="1:9" s="19" customFormat="1" ht="16.5" customHeight="1" x14ac:dyDescent="0.3">
      <c r="A60" s="108" t="s">
        <v>298</v>
      </c>
      <c r="B60" s="109" t="s">
        <v>279</v>
      </c>
      <c r="C60" s="110"/>
      <c r="D60" s="111">
        <v>28000</v>
      </c>
      <c r="E60" s="111">
        <v>28000</v>
      </c>
      <c r="F60" s="111">
        <v>23300</v>
      </c>
      <c r="G60" s="112">
        <v>15566.49</v>
      </c>
      <c r="H60" s="45">
        <f t="shared" si="62"/>
        <v>-7733.51</v>
      </c>
      <c r="I60" s="112">
        <v>23300</v>
      </c>
    </row>
    <row r="61" spans="1:9" s="19" customFormat="1" ht="16.5" customHeight="1" x14ac:dyDescent="0.3">
      <c r="A61" s="17" t="s">
        <v>300</v>
      </c>
      <c r="B61" s="20" t="s">
        <v>281</v>
      </c>
      <c r="C61" s="88">
        <f t="shared" ref="C61:H61" si="66">+C62+C63</f>
        <v>0</v>
      </c>
      <c r="D61" s="88">
        <f t="shared" si="66"/>
        <v>0</v>
      </c>
      <c r="E61" s="88">
        <f t="shared" si="66"/>
        <v>0</v>
      </c>
      <c r="F61" s="88">
        <f t="shared" si="66"/>
        <v>0</v>
      </c>
      <c r="G61" s="88">
        <f t="shared" si="66"/>
        <v>0</v>
      </c>
      <c r="H61" s="88">
        <f t="shared" si="66"/>
        <v>0</v>
      </c>
      <c r="I61" s="88">
        <f t="shared" ref="I61" si="67">+I62+I63</f>
        <v>0</v>
      </c>
    </row>
    <row r="62" spans="1:9" ht="16.5" customHeight="1" x14ac:dyDescent="0.3">
      <c r="A62" s="17" t="s">
        <v>301</v>
      </c>
      <c r="B62" s="24" t="s">
        <v>283</v>
      </c>
      <c r="C62" s="89"/>
      <c r="D62" s="90"/>
      <c r="E62" s="90"/>
      <c r="F62" s="90"/>
      <c r="G62" s="45"/>
      <c r="H62" s="45"/>
      <c r="I62" s="45"/>
    </row>
    <row r="63" spans="1:9" s="19" customFormat="1" ht="16.5" customHeight="1" x14ac:dyDescent="0.3">
      <c r="A63" s="17" t="s">
        <v>303</v>
      </c>
      <c r="B63" s="24" t="s">
        <v>285</v>
      </c>
      <c r="C63" s="89"/>
      <c r="D63" s="90"/>
      <c r="E63" s="90"/>
      <c r="F63" s="90"/>
      <c r="G63" s="45"/>
      <c r="H63" s="45"/>
      <c r="I63" s="45"/>
    </row>
    <row r="64" spans="1:9" ht="16.5" customHeight="1" x14ac:dyDescent="0.3">
      <c r="A64" s="22" t="s">
        <v>305</v>
      </c>
      <c r="B64" s="24" t="s">
        <v>287</v>
      </c>
      <c r="C64" s="89"/>
      <c r="D64" s="90">
        <v>8100</v>
      </c>
      <c r="E64" s="90">
        <v>8100</v>
      </c>
      <c r="F64" s="90">
        <v>8100</v>
      </c>
      <c r="G64" s="45">
        <v>6920</v>
      </c>
      <c r="H64" s="45">
        <f t="shared" ref="H64" si="68">G64-I64</f>
        <v>0</v>
      </c>
      <c r="I64" s="45">
        <v>6920</v>
      </c>
    </row>
    <row r="65" spans="1:9" ht="16.5" customHeight="1" x14ac:dyDescent="0.3">
      <c r="A65" s="22" t="s">
        <v>306</v>
      </c>
      <c r="B65" s="23" t="s">
        <v>289</v>
      </c>
      <c r="C65" s="89"/>
      <c r="D65" s="90"/>
      <c r="E65" s="90"/>
      <c r="F65" s="90"/>
      <c r="G65" s="45"/>
      <c r="H65" s="45"/>
      <c r="I65" s="45"/>
    </row>
    <row r="66" spans="1:9" ht="16.5" customHeight="1" x14ac:dyDescent="0.3">
      <c r="A66" s="22" t="s">
        <v>308</v>
      </c>
      <c r="B66" s="24" t="s">
        <v>291</v>
      </c>
      <c r="C66" s="89"/>
      <c r="D66" s="90"/>
      <c r="E66" s="90"/>
      <c r="F66" s="90"/>
      <c r="G66" s="45"/>
      <c r="H66" s="45"/>
      <c r="I66" s="45"/>
    </row>
    <row r="67" spans="1:9" ht="16.5" customHeight="1" x14ac:dyDescent="0.3">
      <c r="A67" s="22" t="s">
        <v>310</v>
      </c>
      <c r="B67" s="24" t="s">
        <v>292</v>
      </c>
      <c r="C67" s="89"/>
      <c r="D67" s="90">
        <v>17100</v>
      </c>
      <c r="E67" s="90">
        <v>17100</v>
      </c>
      <c r="F67" s="90">
        <v>13000</v>
      </c>
      <c r="G67" s="45">
        <v>1730</v>
      </c>
      <c r="H67" s="45">
        <f t="shared" ref="H67:H68" si="69">G67-I67</f>
        <v>0</v>
      </c>
      <c r="I67" s="45">
        <v>1730</v>
      </c>
    </row>
    <row r="68" spans="1:9" ht="30" x14ac:dyDescent="0.3">
      <c r="A68" s="22" t="s">
        <v>311</v>
      </c>
      <c r="B68" s="24" t="s">
        <v>293</v>
      </c>
      <c r="C68" s="89"/>
      <c r="D68" s="90">
        <v>12650</v>
      </c>
      <c r="E68" s="90">
        <v>12650</v>
      </c>
      <c r="F68" s="90">
        <v>12650</v>
      </c>
      <c r="G68" s="45">
        <v>6325</v>
      </c>
      <c r="H68" s="45">
        <f t="shared" si="69"/>
        <v>6325</v>
      </c>
      <c r="I68" s="45">
        <v>0</v>
      </c>
    </row>
    <row r="69" spans="1:9" ht="16.5" customHeight="1" x14ac:dyDescent="0.3">
      <c r="A69" s="17" t="s">
        <v>312</v>
      </c>
      <c r="B69" s="20" t="s">
        <v>295</v>
      </c>
      <c r="C69" s="93">
        <f t="shared" ref="C69:H69" si="70">+C70+C71</f>
        <v>0</v>
      </c>
      <c r="D69" s="93">
        <f t="shared" si="70"/>
        <v>14250</v>
      </c>
      <c r="E69" s="93">
        <f t="shared" si="70"/>
        <v>14250</v>
      </c>
      <c r="F69" s="93">
        <f t="shared" si="70"/>
        <v>12250</v>
      </c>
      <c r="G69" s="93">
        <f t="shared" si="70"/>
        <v>10740</v>
      </c>
      <c r="H69" s="93">
        <f t="shared" si="70"/>
        <v>1500</v>
      </c>
      <c r="I69" s="93">
        <f t="shared" ref="I69" si="71">+I70+I71</f>
        <v>9240</v>
      </c>
    </row>
    <row r="70" spans="1:9" ht="16.5" customHeight="1" x14ac:dyDescent="0.3">
      <c r="A70" s="22" t="s">
        <v>314</v>
      </c>
      <c r="B70" s="24" t="s">
        <v>297</v>
      </c>
      <c r="C70" s="89"/>
      <c r="D70" s="90">
        <v>14000</v>
      </c>
      <c r="E70" s="90">
        <v>14000</v>
      </c>
      <c r="F70" s="90">
        <v>12000</v>
      </c>
      <c r="G70" s="45">
        <v>10500</v>
      </c>
      <c r="H70" s="45">
        <f t="shared" ref="H70:H71" si="72">G70-I70</f>
        <v>1500</v>
      </c>
      <c r="I70" s="45">
        <v>9000</v>
      </c>
    </row>
    <row r="71" spans="1:9" s="19" customFormat="1" ht="16.5" customHeight="1" x14ac:dyDescent="0.3">
      <c r="A71" s="22" t="s">
        <v>316</v>
      </c>
      <c r="B71" s="24" t="s">
        <v>299</v>
      </c>
      <c r="C71" s="89"/>
      <c r="D71" s="90">
        <v>250</v>
      </c>
      <c r="E71" s="90">
        <v>250</v>
      </c>
      <c r="F71" s="90">
        <v>250</v>
      </c>
      <c r="G71" s="94">
        <v>240</v>
      </c>
      <c r="H71" s="45">
        <f t="shared" si="72"/>
        <v>0</v>
      </c>
      <c r="I71" s="94">
        <v>240</v>
      </c>
    </row>
    <row r="72" spans="1:9" ht="16.5" customHeight="1" x14ac:dyDescent="0.3">
      <c r="A72" s="17" t="s">
        <v>318</v>
      </c>
      <c r="B72" s="20" t="s">
        <v>192</v>
      </c>
      <c r="C72" s="87">
        <f>+C73</f>
        <v>0</v>
      </c>
      <c r="D72" s="87">
        <f t="shared" ref="D72:I73" si="73">+D73</f>
        <v>0</v>
      </c>
      <c r="E72" s="87">
        <f t="shared" si="73"/>
        <v>0</v>
      </c>
      <c r="F72" s="87">
        <f t="shared" si="73"/>
        <v>0</v>
      </c>
      <c r="G72" s="87">
        <f t="shared" si="73"/>
        <v>0</v>
      </c>
      <c r="H72" s="87">
        <f t="shared" si="73"/>
        <v>0</v>
      </c>
      <c r="I72" s="87">
        <f t="shared" si="73"/>
        <v>0</v>
      </c>
    </row>
    <row r="73" spans="1:9" ht="16.5" customHeight="1" x14ac:dyDescent="0.3">
      <c r="A73" s="29" t="s">
        <v>320</v>
      </c>
      <c r="B73" s="20" t="s">
        <v>302</v>
      </c>
      <c r="C73" s="87">
        <f>+C74</f>
        <v>0</v>
      </c>
      <c r="D73" s="87">
        <f t="shared" si="73"/>
        <v>0</v>
      </c>
      <c r="E73" s="87">
        <f t="shared" si="73"/>
        <v>0</v>
      </c>
      <c r="F73" s="87">
        <f t="shared" si="73"/>
        <v>0</v>
      </c>
      <c r="G73" s="87">
        <f t="shared" si="73"/>
        <v>0</v>
      </c>
      <c r="H73" s="87">
        <f t="shared" si="73"/>
        <v>0</v>
      </c>
      <c r="I73" s="87">
        <f t="shared" si="73"/>
        <v>0</v>
      </c>
    </row>
    <row r="74" spans="1:9" s="19" customFormat="1" ht="16.5" customHeight="1" x14ac:dyDescent="0.3">
      <c r="A74" s="29" t="s">
        <v>322</v>
      </c>
      <c r="B74" s="24" t="s">
        <v>304</v>
      </c>
      <c r="C74" s="89"/>
      <c r="D74" s="90"/>
      <c r="E74" s="90"/>
      <c r="F74" s="90"/>
      <c r="G74" s="45"/>
      <c r="H74" s="45"/>
      <c r="I74" s="45"/>
    </row>
    <row r="75" spans="1:9" s="19" customFormat="1" ht="16.5" customHeight="1" x14ac:dyDescent="0.3">
      <c r="A75" s="29" t="s">
        <v>196</v>
      </c>
      <c r="B75" s="30" t="s">
        <v>197</v>
      </c>
      <c r="C75" s="89">
        <f t="shared" ref="C75:H75" si="74">C76+C77</f>
        <v>0</v>
      </c>
      <c r="D75" s="89">
        <f t="shared" si="74"/>
        <v>0</v>
      </c>
      <c r="E75" s="89">
        <f t="shared" si="74"/>
        <v>0</v>
      </c>
      <c r="F75" s="89">
        <f t="shared" si="74"/>
        <v>0</v>
      </c>
      <c r="G75" s="89">
        <f t="shared" si="74"/>
        <v>0</v>
      </c>
      <c r="H75" s="89">
        <f t="shared" si="74"/>
        <v>0</v>
      </c>
      <c r="I75" s="89">
        <f t="shared" ref="I75" si="75">I76+I77</f>
        <v>0</v>
      </c>
    </row>
    <row r="76" spans="1:9" s="19" customFormat="1" ht="16.5" customHeight="1" x14ac:dyDescent="0.3">
      <c r="A76" s="29" t="s">
        <v>325</v>
      </c>
      <c r="B76" s="31" t="s">
        <v>307</v>
      </c>
      <c r="C76" s="89"/>
      <c r="D76" s="90"/>
      <c r="E76" s="90"/>
      <c r="F76" s="90"/>
      <c r="G76" s="45"/>
      <c r="H76" s="45"/>
      <c r="I76" s="45"/>
    </row>
    <row r="77" spans="1:9" ht="16.5" customHeight="1" x14ac:dyDescent="0.3">
      <c r="A77" s="29" t="s">
        <v>327</v>
      </c>
      <c r="B77" s="31" t="s">
        <v>309</v>
      </c>
      <c r="C77" s="89"/>
      <c r="D77" s="90"/>
      <c r="E77" s="90"/>
      <c r="F77" s="90"/>
      <c r="G77" s="45"/>
      <c r="H77" s="45"/>
      <c r="I77" s="45"/>
    </row>
    <row r="78" spans="1:9" s="19" customFormat="1" ht="16.5" customHeight="1" x14ac:dyDescent="0.3">
      <c r="A78" s="17" t="s">
        <v>329</v>
      </c>
      <c r="B78" s="20" t="s">
        <v>198</v>
      </c>
      <c r="C78" s="88">
        <f t="shared" ref="C78:I78" si="76">+C79</f>
        <v>0</v>
      </c>
      <c r="D78" s="88">
        <f t="shared" si="76"/>
        <v>270000</v>
      </c>
      <c r="E78" s="88">
        <f t="shared" si="76"/>
        <v>270000</v>
      </c>
      <c r="F78" s="88">
        <f t="shared" si="76"/>
        <v>0</v>
      </c>
      <c r="G78" s="88">
        <f t="shared" si="76"/>
        <v>0</v>
      </c>
      <c r="H78" s="88">
        <f t="shared" si="76"/>
        <v>0</v>
      </c>
      <c r="I78" s="88">
        <f t="shared" si="76"/>
        <v>0</v>
      </c>
    </row>
    <row r="79" spans="1:9" s="19" customFormat="1" ht="16.5" customHeight="1" x14ac:dyDescent="0.3">
      <c r="A79" s="17" t="s">
        <v>331</v>
      </c>
      <c r="B79" s="20" t="s">
        <v>199</v>
      </c>
      <c r="C79" s="88">
        <f t="shared" ref="C79" si="77">+C80+C85</f>
        <v>0</v>
      </c>
      <c r="D79" s="88">
        <f t="shared" ref="D79:H79" si="78">+D80+D85</f>
        <v>270000</v>
      </c>
      <c r="E79" s="88">
        <f t="shared" si="78"/>
        <v>270000</v>
      </c>
      <c r="F79" s="88">
        <f t="shared" si="78"/>
        <v>0</v>
      </c>
      <c r="G79" s="88">
        <f t="shared" si="78"/>
        <v>0</v>
      </c>
      <c r="H79" s="88">
        <f t="shared" si="78"/>
        <v>0</v>
      </c>
      <c r="I79" s="88">
        <f t="shared" ref="I79" si="79">+I80+I85</f>
        <v>0</v>
      </c>
    </row>
    <row r="80" spans="1:9" s="19" customFormat="1" ht="16.5" customHeight="1" x14ac:dyDescent="0.3">
      <c r="A80" s="17" t="s">
        <v>333</v>
      </c>
      <c r="B80" s="20" t="s">
        <v>313</v>
      </c>
      <c r="C80" s="88">
        <f t="shared" ref="C80" si="80">+C82+C84+C83+C81</f>
        <v>0</v>
      </c>
      <c r="D80" s="88">
        <f t="shared" ref="D80:H80" si="81">+D82+D84+D83+D81</f>
        <v>0</v>
      </c>
      <c r="E80" s="88">
        <f t="shared" si="81"/>
        <v>0</v>
      </c>
      <c r="F80" s="88">
        <f t="shared" si="81"/>
        <v>0</v>
      </c>
      <c r="G80" s="88">
        <f t="shared" si="81"/>
        <v>0</v>
      </c>
      <c r="H80" s="88">
        <f t="shared" si="81"/>
        <v>0</v>
      </c>
      <c r="I80" s="88">
        <f t="shared" ref="I80" si="82">+I82+I84+I83+I81</f>
        <v>0</v>
      </c>
    </row>
    <row r="81" spans="1:9" s="19" customFormat="1" ht="16.5" customHeight="1" x14ac:dyDescent="0.3">
      <c r="A81" s="17" t="s">
        <v>335</v>
      </c>
      <c r="B81" s="23" t="s">
        <v>315</v>
      </c>
      <c r="C81" s="88"/>
      <c r="D81" s="90"/>
      <c r="E81" s="90"/>
      <c r="F81" s="90"/>
      <c r="G81" s="45"/>
      <c r="H81" s="45"/>
      <c r="I81" s="45"/>
    </row>
    <row r="82" spans="1:9" s="19" customFormat="1" ht="16.5" customHeight="1" x14ac:dyDescent="0.3">
      <c r="A82" s="22" t="s">
        <v>337</v>
      </c>
      <c r="B82" s="24" t="s">
        <v>317</v>
      </c>
      <c r="C82" s="89"/>
      <c r="D82" s="90"/>
      <c r="E82" s="90"/>
      <c r="F82" s="90"/>
      <c r="G82" s="45"/>
      <c r="H82" s="45"/>
      <c r="I82" s="45"/>
    </row>
    <row r="83" spans="1:9" s="19" customFormat="1" ht="16.5" customHeight="1" x14ac:dyDescent="0.3">
      <c r="A83" s="22" t="s">
        <v>338</v>
      </c>
      <c r="B83" s="23" t="s">
        <v>319</v>
      </c>
      <c r="C83" s="89"/>
      <c r="D83" s="90"/>
      <c r="E83" s="90"/>
      <c r="F83" s="90"/>
      <c r="G83" s="45"/>
      <c r="H83" s="45"/>
      <c r="I83" s="45"/>
    </row>
    <row r="84" spans="1:9" ht="16.5" customHeight="1" x14ac:dyDescent="0.3">
      <c r="A84" s="22" t="s">
        <v>339</v>
      </c>
      <c r="B84" s="24" t="s">
        <v>321</v>
      </c>
      <c r="C84" s="89"/>
      <c r="D84" s="90"/>
      <c r="E84" s="90"/>
      <c r="F84" s="90"/>
      <c r="G84" s="45"/>
      <c r="H84" s="45"/>
      <c r="I84" s="45"/>
    </row>
    <row r="85" spans="1:9" ht="16.5" customHeight="1" x14ac:dyDescent="0.3">
      <c r="A85" s="32" t="s">
        <v>341</v>
      </c>
      <c r="B85" s="23" t="s">
        <v>323</v>
      </c>
      <c r="C85" s="89"/>
      <c r="D85" s="90">
        <v>270000</v>
      </c>
      <c r="E85" s="90">
        <v>270000</v>
      </c>
      <c r="F85" s="90">
        <v>0</v>
      </c>
      <c r="G85" s="45"/>
      <c r="H85" s="45"/>
      <c r="I85" s="45"/>
    </row>
    <row r="86" spans="1:9" ht="16.5" customHeight="1" x14ac:dyDescent="0.3">
      <c r="A86" s="22" t="s">
        <v>227</v>
      </c>
      <c r="B86" s="24" t="s">
        <v>324</v>
      </c>
      <c r="C86" s="89"/>
      <c r="D86" s="90"/>
      <c r="E86" s="90"/>
      <c r="F86" s="90"/>
      <c r="G86" s="45"/>
      <c r="H86" s="45"/>
      <c r="I86" s="45"/>
    </row>
    <row r="87" spans="1:9" ht="16.5" customHeight="1" x14ac:dyDescent="0.3">
      <c r="A87" s="22" t="s">
        <v>343</v>
      </c>
      <c r="B87" s="24" t="s">
        <v>326</v>
      </c>
      <c r="C87" s="87">
        <f t="shared" ref="C87:H87" si="83">+C44-C89+C23+C78+C246+C75</f>
        <v>0</v>
      </c>
      <c r="D87" s="87">
        <f t="shared" si="83"/>
        <v>131403040</v>
      </c>
      <c r="E87" s="87">
        <f t="shared" si="83"/>
        <v>131403040</v>
      </c>
      <c r="F87" s="87">
        <f t="shared" si="83"/>
        <v>112035440</v>
      </c>
      <c r="G87" s="87">
        <f t="shared" si="83"/>
        <v>92136554.889999986</v>
      </c>
      <c r="H87" s="87">
        <f t="shared" si="83"/>
        <v>10561207.789999999</v>
      </c>
      <c r="I87" s="87">
        <f t="shared" ref="I87" si="84">+I44-I89+I23+I78+I246+I75</f>
        <v>81575347.099999994</v>
      </c>
    </row>
    <row r="88" spans="1:9" ht="16.5" customHeight="1" x14ac:dyDescent="0.3">
      <c r="A88" s="22"/>
      <c r="B88" s="24" t="s">
        <v>328</v>
      </c>
      <c r="C88" s="87"/>
      <c r="D88" s="90"/>
      <c r="E88" s="90"/>
      <c r="F88" s="90"/>
      <c r="G88" s="90">
        <v>-4202570</v>
      </c>
      <c r="H88" s="45">
        <f t="shared" ref="H88" si="85">G88-I88</f>
        <v>-2774</v>
      </c>
      <c r="I88" s="90">
        <v>-4199796</v>
      </c>
    </row>
    <row r="89" spans="1:9" ht="16.5" customHeight="1" x14ac:dyDescent="0.35">
      <c r="A89" s="22" t="s">
        <v>346</v>
      </c>
      <c r="B89" s="20" t="s">
        <v>330</v>
      </c>
      <c r="C89" s="95">
        <f t="shared" ref="C89:H89" si="86">+C90+C177+C218+C222+C241+C243</f>
        <v>0</v>
      </c>
      <c r="D89" s="95">
        <f t="shared" si="86"/>
        <v>296020460</v>
      </c>
      <c r="E89" s="95">
        <f t="shared" si="86"/>
        <v>286676060</v>
      </c>
      <c r="F89" s="95">
        <f t="shared" si="86"/>
        <v>246780640</v>
      </c>
      <c r="G89" s="95">
        <f t="shared" si="86"/>
        <v>226768431.28</v>
      </c>
      <c r="H89" s="95">
        <f t="shared" si="86"/>
        <v>27127421.580000006</v>
      </c>
      <c r="I89" s="95">
        <f t="shared" ref="I89" si="87">+I90+I177+I218+I222+I241+I243</f>
        <v>199641009.70000002</v>
      </c>
    </row>
    <row r="90" spans="1:9" s="26" customFormat="1" ht="16.5" customHeight="1" x14ac:dyDescent="0.3">
      <c r="A90" s="17" t="s">
        <v>348</v>
      </c>
      <c r="B90" s="20" t="s">
        <v>332</v>
      </c>
      <c r="C90" s="88">
        <f t="shared" ref="C90:H90" si="88">+C91+C107+C141+C169+C173</f>
        <v>0</v>
      </c>
      <c r="D90" s="88">
        <f t="shared" si="88"/>
        <v>119478660</v>
      </c>
      <c r="E90" s="88">
        <f t="shared" si="88"/>
        <v>107763540</v>
      </c>
      <c r="F90" s="88">
        <f t="shared" si="88"/>
        <v>98239030</v>
      </c>
      <c r="G90" s="88">
        <f t="shared" si="88"/>
        <v>96673523.180000007</v>
      </c>
      <c r="H90" s="88">
        <f t="shared" si="88"/>
        <v>11618221.41</v>
      </c>
      <c r="I90" s="88">
        <f t="shared" ref="I90" si="89">+I91+I107+I141+I169+I173</f>
        <v>85055301.770000011</v>
      </c>
    </row>
    <row r="91" spans="1:9" s="26" customFormat="1" ht="16.5" customHeight="1" x14ac:dyDescent="0.3">
      <c r="A91" s="22" t="s">
        <v>350</v>
      </c>
      <c r="B91" s="20" t="s">
        <v>334</v>
      </c>
      <c r="C91" s="87">
        <f t="shared" ref="C91:H91" si="90">+C92+C104+C105+C95+C98+C93+C94</f>
        <v>0</v>
      </c>
      <c r="D91" s="87">
        <f t="shared" si="90"/>
        <v>47844000</v>
      </c>
      <c r="E91" s="87">
        <f t="shared" si="90"/>
        <v>48286000</v>
      </c>
      <c r="F91" s="87">
        <f t="shared" si="90"/>
        <v>46403060</v>
      </c>
      <c r="G91" s="87">
        <f t="shared" si="90"/>
        <v>46144272.670000002</v>
      </c>
      <c r="H91" s="87">
        <f t="shared" si="90"/>
        <v>5212883.2399999974</v>
      </c>
      <c r="I91" s="87">
        <f t="shared" ref="I91" si="91">+I92+I104+I105+I95+I98+I93+I94</f>
        <v>40931389.430000007</v>
      </c>
    </row>
    <row r="92" spans="1:9" s="26" customFormat="1" ht="16.5" customHeight="1" x14ac:dyDescent="0.3">
      <c r="A92" s="22"/>
      <c r="B92" s="23" t="s">
        <v>336</v>
      </c>
      <c r="C92" s="89"/>
      <c r="D92" s="90">
        <v>43559000</v>
      </c>
      <c r="E92" s="90">
        <v>43982000</v>
      </c>
      <c r="F92" s="90">
        <v>42127130</v>
      </c>
      <c r="G92" s="45">
        <v>42126462.039999999</v>
      </c>
      <c r="H92" s="45">
        <f t="shared" ref="H92" si="92">G92-I92</f>
        <v>4658482.2599999979</v>
      </c>
      <c r="I92" s="45">
        <v>37467979.780000001</v>
      </c>
    </row>
    <row r="93" spans="1:9" s="26" customFormat="1" ht="45" x14ac:dyDescent="0.3">
      <c r="A93" s="22"/>
      <c r="B93" s="23" t="s">
        <v>508</v>
      </c>
      <c r="C93" s="89"/>
      <c r="D93" s="90"/>
      <c r="E93" s="90"/>
      <c r="F93" s="90"/>
      <c r="G93" s="45"/>
      <c r="H93" s="45"/>
      <c r="I93" s="45"/>
    </row>
    <row r="94" spans="1:9" s="26" customFormat="1" ht="60" x14ac:dyDescent="0.3">
      <c r="A94" s="22"/>
      <c r="B94" s="23" t="s">
        <v>509</v>
      </c>
      <c r="C94" s="89"/>
      <c r="D94" s="90"/>
      <c r="E94" s="90"/>
      <c r="F94" s="90"/>
      <c r="G94" s="45"/>
      <c r="H94" s="45"/>
      <c r="I94" s="45"/>
    </row>
    <row r="95" spans="1:9" s="26" customFormat="1" ht="16.5" customHeight="1" x14ac:dyDescent="0.3">
      <c r="A95" s="22"/>
      <c r="B95" s="23" t="s">
        <v>510</v>
      </c>
      <c r="C95" s="89">
        <f>C96+C97</f>
        <v>0</v>
      </c>
      <c r="D95" s="89">
        <f t="shared" ref="D95:H95" si="93">D96+D97</f>
        <v>0</v>
      </c>
      <c r="E95" s="89">
        <f t="shared" si="93"/>
        <v>0</v>
      </c>
      <c r="F95" s="89">
        <f t="shared" si="93"/>
        <v>0</v>
      </c>
      <c r="G95" s="89">
        <f t="shared" si="93"/>
        <v>0</v>
      </c>
      <c r="H95" s="89">
        <f t="shared" si="93"/>
        <v>0</v>
      </c>
      <c r="I95" s="89">
        <f t="shared" ref="I95" si="94">I96+I97</f>
        <v>0</v>
      </c>
    </row>
    <row r="96" spans="1:9" s="26" customFormat="1" ht="16.5" customHeight="1" x14ac:dyDescent="0.3">
      <c r="A96" s="22"/>
      <c r="B96" s="23" t="s">
        <v>511</v>
      </c>
      <c r="C96" s="89"/>
      <c r="D96" s="90"/>
      <c r="E96" s="90"/>
      <c r="F96" s="90"/>
      <c r="G96" s="45"/>
      <c r="H96" s="45"/>
      <c r="I96" s="45"/>
    </row>
    <row r="97" spans="1:9" s="26" customFormat="1" ht="60" x14ac:dyDescent="0.3">
      <c r="A97" s="22"/>
      <c r="B97" s="23" t="s">
        <v>509</v>
      </c>
      <c r="C97" s="89"/>
      <c r="D97" s="90"/>
      <c r="E97" s="90"/>
      <c r="F97" s="90"/>
      <c r="G97" s="45"/>
      <c r="H97" s="45"/>
      <c r="I97" s="45"/>
    </row>
    <row r="98" spans="1:9" s="26" customFormat="1" ht="16.5" customHeight="1" x14ac:dyDescent="0.3">
      <c r="A98" s="22"/>
      <c r="B98" s="100" t="s">
        <v>478</v>
      </c>
      <c r="C98" s="89">
        <f t="shared" ref="C98:H98" si="95">C99+C102+C103</f>
        <v>0</v>
      </c>
      <c r="D98" s="89">
        <f t="shared" si="95"/>
        <v>3660000</v>
      </c>
      <c r="E98" s="89">
        <f t="shared" si="95"/>
        <v>3649000</v>
      </c>
      <c r="F98" s="89">
        <f t="shared" si="95"/>
        <v>3620930</v>
      </c>
      <c r="G98" s="89">
        <f t="shared" si="95"/>
        <v>3487850.09</v>
      </c>
      <c r="H98" s="89">
        <f t="shared" si="95"/>
        <v>486240.92999999964</v>
      </c>
      <c r="I98" s="89">
        <f t="shared" ref="I98" si="96">I99+I102+I103</f>
        <v>3001609.16</v>
      </c>
    </row>
    <row r="99" spans="1:9" s="26" customFormat="1" ht="30" x14ac:dyDescent="0.3">
      <c r="A99" s="22"/>
      <c r="B99" s="23" t="s">
        <v>479</v>
      </c>
      <c r="C99" s="89">
        <f>C100+C101</f>
        <v>0</v>
      </c>
      <c r="D99" s="89">
        <f t="shared" ref="D99:H99" si="97">D100+D101</f>
        <v>3439000</v>
      </c>
      <c r="E99" s="89">
        <f t="shared" si="97"/>
        <v>3464000</v>
      </c>
      <c r="F99" s="89">
        <f t="shared" si="97"/>
        <v>3435930</v>
      </c>
      <c r="G99" s="89">
        <f t="shared" si="97"/>
        <v>3314055.26</v>
      </c>
      <c r="H99" s="89">
        <f t="shared" si="97"/>
        <v>460763.11999999965</v>
      </c>
      <c r="I99" s="89">
        <f t="shared" ref="I99" si="98">I100+I101</f>
        <v>2853292.14</v>
      </c>
    </row>
    <row r="100" spans="1:9" s="26" customFormat="1" x14ac:dyDescent="0.3">
      <c r="A100" s="22"/>
      <c r="B100" s="23" t="s">
        <v>511</v>
      </c>
      <c r="C100" s="89"/>
      <c r="D100" s="90">
        <v>3439000</v>
      </c>
      <c r="E100" s="90">
        <v>3464000</v>
      </c>
      <c r="F100" s="90">
        <v>3435930</v>
      </c>
      <c r="G100" s="45">
        <v>3314055.26</v>
      </c>
      <c r="H100" s="45">
        <f t="shared" ref="H100:H102" si="99">G100-I100</f>
        <v>460763.11999999965</v>
      </c>
      <c r="I100" s="45">
        <v>2853292.14</v>
      </c>
    </row>
    <row r="101" spans="1:9" s="26" customFormat="1" ht="60" x14ac:dyDescent="0.3">
      <c r="A101" s="22"/>
      <c r="B101" s="23" t="s">
        <v>509</v>
      </c>
      <c r="C101" s="89"/>
      <c r="D101" s="90"/>
      <c r="E101" s="90"/>
      <c r="F101" s="90"/>
      <c r="G101" s="45"/>
      <c r="H101" s="45"/>
      <c r="I101" s="45"/>
    </row>
    <row r="102" spans="1:9" s="26" customFormat="1" ht="60" x14ac:dyDescent="0.3">
      <c r="A102" s="22"/>
      <c r="B102" s="23" t="s">
        <v>480</v>
      </c>
      <c r="C102" s="89"/>
      <c r="D102" s="89">
        <v>115000</v>
      </c>
      <c r="E102" s="89">
        <v>100000</v>
      </c>
      <c r="F102" s="89">
        <v>100000</v>
      </c>
      <c r="G102" s="89">
        <v>96559.34</v>
      </c>
      <c r="H102" s="45">
        <f t="shared" si="99"/>
        <v>14156.449999999997</v>
      </c>
      <c r="I102" s="89">
        <v>82402.89</v>
      </c>
    </row>
    <row r="103" spans="1:9" s="26" customFormat="1" ht="45" x14ac:dyDescent="0.3">
      <c r="A103" s="22"/>
      <c r="B103" s="23" t="s">
        <v>481</v>
      </c>
      <c r="C103" s="89"/>
      <c r="D103" s="90">
        <v>106000</v>
      </c>
      <c r="E103" s="90">
        <v>85000</v>
      </c>
      <c r="F103" s="90">
        <v>85000</v>
      </c>
      <c r="G103" s="45">
        <v>77235.490000000005</v>
      </c>
      <c r="H103" s="45">
        <f t="shared" ref="H103:H106" si="100">G103-I103</f>
        <v>11321.36</v>
      </c>
      <c r="I103" s="45">
        <v>65914.13</v>
      </c>
    </row>
    <row r="104" spans="1:9" s="26" customFormat="1" ht="16.5" customHeight="1" x14ac:dyDescent="0.3">
      <c r="A104" s="22"/>
      <c r="B104" s="23" t="s">
        <v>340</v>
      </c>
      <c r="C104" s="89"/>
      <c r="D104" s="90">
        <v>5000</v>
      </c>
      <c r="E104" s="90">
        <v>5000</v>
      </c>
      <c r="F104" s="90">
        <v>5000</v>
      </c>
      <c r="G104" s="45">
        <v>3354.42</v>
      </c>
      <c r="H104" s="45">
        <f t="shared" si="100"/>
        <v>0</v>
      </c>
      <c r="I104" s="45">
        <v>3354.42</v>
      </c>
    </row>
    <row r="105" spans="1:9" s="26" customFormat="1" ht="45" x14ac:dyDescent="0.3">
      <c r="A105" s="22"/>
      <c r="B105" s="23" t="s">
        <v>342</v>
      </c>
      <c r="C105" s="89"/>
      <c r="D105" s="90">
        <v>620000</v>
      </c>
      <c r="E105" s="90">
        <v>650000</v>
      </c>
      <c r="F105" s="90">
        <v>650000</v>
      </c>
      <c r="G105" s="45">
        <v>526606.12</v>
      </c>
      <c r="H105" s="45">
        <f t="shared" si="100"/>
        <v>68160.049999999988</v>
      </c>
      <c r="I105" s="45">
        <v>458446.07</v>
      </c>
    </row>
    <row r="106" spans="1:9" x14ac:dyDescent="0.3">
      <c r="A106" s="22"/>
      <c r="B106" s="24" t="s">
        <v>328</v>
      </c>
      <c r="C106" s="89"/>
      <c r="D106" s="90"/>
      <c r="E106" s="90"/>
      <c r="F106" s="90"/>
      <c r="G106" s="45">
        <v>-10202.91</v>
      </c>
      <c r="H106" s="45">
        <f t="shared" si="100"/>
        <v>-498.32999999999993</v>
      </c>
      <c r="I106" s="45">
        <v>-9704.58</v>
      </c>
    </row>
    <row r="107" spans="1:9" ht="30" x14ac:dyDescent="0.3">
      <c r="A107" s="22" t="s">
        <v>358</v>
      </c>
      <c r="B107" s="20" t="s">
        <v>344</v>
      </c>
      <c r="C107" s="89">
        <f t="shared" ref="C107:H107" si="101">C108+C111+C114+C117+C120+C123+C129+C126+C132</f>
        <v>0</v>
      </c>
      <c r="D107" s="89">
        <f t="shared" si="101"/>
        <v>46568270</v>
      </c>
      <c r="E107" s="89">
        <f t="shared" si="101"/>
        <v>40587400</v>
      </c>
      <c r="F107" s="89">
        <f t="shared" si="101"/>
        <v>34741740</v>
      </c>
      <c r="G107" s="89">
        <f t="shared" si="101"/>
        <v>33754290.729999997</v>
      </c>
      <c r="H107" s="89">
        <f t="shared" si="101"/>
        <v>4115146.3600000022</v>
      </c>
      <c r="I107" s="89">
        <f t="shared" ref="I107" si="102">I108+I111+I114+I117+I120+I123+I129+I126+I132</f>
        <v>29639144.369999997</v>
      </c>
    </row>
    <row r="108" spans="1:9" ht="16.5" customHeight="1" x14ac:dyDescent="0.3">
      <c r="A108" s="22"/>
      <c r="B108" s="23" t="s">
        <v>345</v>
      </c>
      <c r="C108" s="89">
        <f>C109+C110</f>
        <v>0</v>
      </c>
      <c r="D108" s="89">
        <f t="shared" ref="D108:H108" si="103">D109+D110</f>
        <v>464550</v>
      </c>
      <c r="E108" s="89">
        <f t="shared" si="103"/>
        <v>94900</v>
      </c>
      <c r="F108" s="89">
        <f t="shared" si="103"/>
        <v>94900</v>
      </c>
      <c r="G108" s="89">
        <f t="shared" si="103"/>
        <v>91392.48</v>
      </c>
      <c r="H108" s="89">
        <f t="shared" si="103"/>
        <v>5756.8499999999913</v>
      </c>
      <c r="I108" s="89">
        <f t="shared" ref="I108" si="104">I109+I110</f>
        <v>85635.63</v>
      </c>
    </row>
    <row r="109" spans="1:9" ht="16.5" customHeight="1" x14ac:dyDescent="0.3">
      <c r="A109" s="22"/>
      <c r="B109" s="23" t="s">
        <v>336</v>
      </c>
      <c r="C109" s="89"/>
      <c r="D109" s="90">
        <v>464550</v>
      </c>
      <c r="E109" s="90">
        <v>94900</v>
      </c>
      <c r="F109" s="90">
        <v>94900</v>
      </c>
      <c r="G109" s="45">
        <v>91392.48</v>
      </c>
      <c r="H109" s="45">
        <f t="shared" ref="H109" si="105">G109-I109</f>
        <v>5756.8499999999913</v>
      </c>
      <c r="I109" s="45">
        <v>85635.63</v>
      </c>
    </row>
    <row r="110" spans="1:9" ht="60" x14ac:dyDescent="0.3">
      <c r="A110" s="22"/>
      <c r="B110" s="23" t="s">
        <v>509</v>
      </c>
      <c r="C110" s="89"/>
      <c r="D110" s="90"/>
      <c r="E110" s="90"/>
      <c r="F110" s="90"/>
      <c r="G110" s="45"/>
      <c r="H110" s="45"/>
      <c r="I110" s="45"/>
    </row>
    <row r="111" spans="1:9" x14ac:dyDescent="0.3">
      <c r="A111" s="22"/>
      <c r="B111" s="23" t="s">
        <v>347</v>
      </c>
      <c r="C111" s="89">
        <f>C112+C113</f>
        <v>0</v>
      </c>
      <c r="D111" s="89">
        <f t="shared" ref="D111:H111" si="106">D112+D113</f>
        <v>0</v>
      </c>
      <c r="E111" s="89">
        <f t="shared" si="106"/>
        <v>0</v>
      </c>
      <c r="F111" s="89">
        <f t="shared" si="106"/>
        <v>0</v>
      </c>
      <c r="G111" s="89">
        <f t="shared" si="106"/>
        <v>0</v>
      </c>
      <c r="H111" s="89">
        <f t="shared" si="106"/>
        <v>0</v>
      </c>
      <c r="I111" s="89">
        <f t="shared" ref="I111" si="107">I112+I113</f>
        <v>0</v>
      </c>
    </row>
    <row r="112" spans="1:9" x14ac:dyDescent="0.3">
      <c r="A112" s="22"/>
      <c r="B112" s="23" t="s">
        <v>336</v>
      </c>
      <c r="C112" s="89"/>
      <c r="D112" s="90"/>
      <c r="E112" s="90"/>
      <c r="F112" s="90"/>
      <c r="G112" s="45"/>
      <c r="H112" s="45"/>
      <c r="I112" s="45"/>
    </row>
    <row r="113" spans="1:9" ht="60" x14ac:dyDescent="0.3">
      <c r="A113" s="22"/>
      <c r="B113" s="23" t="s">
        <v>509</v>
      </c>
      <c r="C113" s="89"/>
      <c r="D113" s="90"/>
      <c r="E113" s="90"/>
      <c r="F113" s="90"/>
      <c r="G113" s="45"/>
      <c r="H113" s="45"/>
      <c r="I113" s="45"/>
    </row>
    <row r="114" spans="1:9" s="19" customFormat="1" ht="16.5" customHeight="1" x14ac:dyDescent="0.3">
      <c r="A114" s="22"/>
      <c r="B114" s="23" t="s">
        <v>349</v>
      </c>
      <c r="C114" s="89">
        <f>C115+C116</f>
        <v>0</v>
      </c>
      <c r="D114" s="89">
        <f t="shared" ref="D114:H114" si="108">D115+D116</f>
        <v>2872670</v>
      </c>
      <c r="E114" s="89">
        <f t="shared" si="108"/>
        <v>2281500</v>
      </c>
      <c r="F114" s="89">
        <f t="shared" si="108"/>
        <v>2046340</v>
      </c>
      <c r="G114" s="89">
        <f t="shared" si="108"/>
        <v>2045959.26</v>
      </c>
      <c r="H114" s="89">
        <f t="shared" si="108"/>
        <v>447946.3600000001</v>
      </c>
      <c r="I114" s="89">
        <f t="shared" ref="I114" si="109">I115+I116</f>
        <v>1598012.9</v>
      </c>
    </row>
    <row r="115" spans="1:9" s="19" customFormat="1" ht="16.5" customHeight="1" x14ac:dyDescent="0.3">
      <c r="A115" s="22"/>
      <c r="B115" s="23" t="s">
        <v>336</v>
      </c>
      <c r="C115" s="89"/>
      <c r="D115" s="90">
        <v>2872670</v>
      </c>
      <c r="E115" s="90">
        <v>2281500</v>
      </c>
      <c r="F115" s="90">
        <v>2046340</v>
      </c>
      <c r="G115" s="45">
        <v>2045959.26</v>
      </c>
      <c r="H115" s="45">
        <f t="shared" ref="H115" si="110">G115-I115</f>
        <v>447946.3600000001</v>
      </c>
      <c r="I115" s="45">
        <v>1598012.9</v>
      </c>
    </row>
    <row r="116" spans="1:9" s="19" customFormat="1" ht="60" x14ac:dyDescent="0.3">
      <c r="A116" s="22"/>
      <c r="B116" s="23" t="s">
        <v>509</v>
      </c>
      <c r="C116" s="89"/>
      <c r="D116" s="90"/>
      <c r="E116" s="90"/>
      <c r="F116" s="90"/>
      <c r="G116" s="45"/>
      <c r="H116" s="45"/>
      <c r="I116" s="45"/>
    </row>
    <row r="117" spans="1:9" ht="16.5" customHeight="1" x14ac:dyDescent="0.3">
      <c r="A117" s="22"/>
      <c r="B117" s="23" t="s">
        <v>351</v>
      </c>
      <c r="C117" s="89">
        <f>C118+C119</f>
        <v>0</v>
      </c>
      <c r="D117" s="89">
        <f t="shared" ref="D117:H117" si="111">D118+D119</f>
        <v>20184020</v>
      </c>
      <c r="E117" s="89">
        <f t="shared" si="111"/>
        <v>16295480</v>
      </c>
      <c r="F117" s="89">
        <f t="shared" si="111"/>
        <v>14267250</v>
      </c>
      <c r="G117" s="89">
        <f t="shared" si="111"/>
        <v>14266221.210000001</v>
      </c>
      <c r="H117" s="89">
        <f t="shared" si="111"/>
        <v>1784976.1900000013</v>
      </c>
      <c r="I117" s="89">
        <f t="shared" ref="I117" si="112">I118+I119</f>
        <v>12481245.02</v>
      </c>
    </row>
    <row r="118" spans="1:9" ht="16.5" customHeight="1" x14ac:dyDescent="0.3">
      <c r="A118" s="22"/>
      <c r="B118" s="23" t="s">
        <v>336</v>
      </c>
      <c r="C118" s="89"/>
      <c r="D118" s="90">
        <v>20184020</v>
      </c>
      <c r="E118" s="90">
        <v>16295480</v>
      </c>
      <c r="F118" s="90">
        <v>14267250</v>
      </c>
      <c r="G118" s="45">
        <v>14266221.210000001</v>
      </c>
      <c r="H118" s="45">
        <f t="shared" ref="H118" si="113">G118-I118</f>
        <v>1784976.1900000013</v>
      </c>
      <c r="I118" s="45">
        <v>12481245.02</v>
      </c>
    </row>
    <row r="119" spans="1:9" ht="60" x14ac:dyDescent="0.3">
      <c r="A119" s="22"/>
      <c r="B119" s="23" t="s">
        <v>509</v>
      </c>
      <c r="C119" s="89"/>
      <c r="D119" s="90"/>
      <c r="E119" s="90"/>
      <c r="F119" s="90"/>
      <c r="G119" s="45"/>
      <c r="H119" s="45"/>
      <c r="I119" s="45"/>
    </row>
    <row r="120" spans="1:9" x14ac:dyDescent="0.3">
      <c r="A120" s="22"/>
      <c r="B120" s="34" t="s">
        <v>352</v>
      </c>
      <c r="C120" s="89">
        <f>C121+C122</f>
        <v>0</v>
      </c>
      <c r="D120" s="89">
        <f t="shared" ref="D120:H120" si="114">D121+D122</f>
        <v>0</v>
      </c>
      <c r="E120" s="89">
        <f t="shared" si="114"/>
        <v>0</v>
      </c>
      <c r="F120" s="89">
        <f t="shared" si="114"/>
        <v>0</v>
      </c>
      <c r="G120" s="89">
        <f t="shared" si="114"/>
        <v>0</v>
      </c>
      <c r="H120" s="89">
        <f t="shared" si="114"/>
        <v>0</v>
      </c>
      <c r="I120" s="89">
        <f t="shared" ref="I120" si="115">I121+I122</f>
        <v>0</v>
      </c>
    </row>
    <row r="121" spans="1:9" x14ac:dyDescent="0.3">
      <c r="A121" s="22"/>
      <c r="B121" s="34" t="s">
        <v>336</v>
      </c>
      <c r="C121" s="89"/>
      <c r="D121" s="90"/>
      <c r="E121" s="90"/>
      <c r="F121" s="90"/>
      <c r="G121" s="45"/>
      <c r="H121" s="45"/>
      <c r="I121" s="45"/>
    </row>
    <row r="122" spans="1:9" ht="60" x14ac:dyDescent="0.3">
      <c r="A122" s="22"/>
      <c r="B122" s="34" t="s">
        <v>509</v>
      </c>
      <c r="C122" s="89"/>
      <c r="D122" s="90"/>
      <c r="E122" s="90"/>
      <c r="F122" s="90"/>
      <c r="G122" s="45"/>
      <c r="H122" s="45"/>
      <c r="I122" s="45"/>
    </row>
    <row r="123" spans="1:9" ht="30" x14ac:dyDescent="0.3">
      <c r="A123" s="22"/>
      <c r="B123" s="23" t="s">
        <v>353</v>
      </c>
      <c r="C123" s="89">
        <f>C124+C125</f>
        <v>0</v>
      </c>
      <c r="D123" s="89">
        <f t="shared" ref="D123:H123" si="116">D124+D125</f>
        <v>204760</v>
      </c>
      <c r="E123" s="89">
        <f t="shared" si="116"/>
        <v>203240</v>
      </c>
      <c r="F123" s="89">
        <f t="shared" si="116"/>
        <v>185760</v>
      </c>
      <c r="G123" s="89">
        <f t="shared" si="116"/>
        <v>161993.03</v>
      </c>
      <c r="H123" s="89">
        <f t="shared" si="116"/>
        <v>22180.089999999997</v>
      </c>
      <c r="I123" s="89">
        <f t="shared" ref="I123" si="117">I124+I125</f>
        <v>139812.94</v>
      </c>
    </row>
    <row r="124" spans="1:9" x14ac:dyDescent="0.3">
      <c r="A124" s="22"/>
      <c r="B124" s="23" t="s">
        <v>336</v>
      </c>
      <c r="C124" s="89"/>
      <c r="D124" s="90">
        <v>204760</v>
      </c>
      <c r="E124" s="90">
        <v>203240</v>
      </c>
      <c r="F124" s="90">
        <v>185760</v>
      </c>
      <c r="G124" s="45">
        <v>161993.03</v>
      </c>
      <c r="H124" s="45">
        <f t="shared" ref="H124" si="118">G124-I124</f>
        <v>22180.089999999997</v>
      </c>
      <c r="I124" s="45">
        <v>139812.94</v>
      </c>
    </row>
    <row r="125" spans="1:9" ht="60" x14ac:dyDescent="0.3">
      <c r="A125" s="22"/>
      <c r="B125" s="23" t="s">
        <v>509</v>
      </c>
      <c r="C125" s="89"/>
      <c r="D125" s="90"/>
      <c r="E125" s="90"/>
      <c r="F125" s="90"/>
      <c r="G125" s="45"/>
      <c r="H125" s="45"/>
      <c r="I125" s="45"/>
    </row>
    <row r="126" spans="1:9" ht="16.5" customHeight="1" x14ac:dyDescent="0.3">
      <c r="A126" s="22"/>
      <c r="B126" s="35" t="s">
        <v>354</v>
      </c>
      <c r="C126" s="89">
        <f>C127+C128</f>
        <v>0</v>
      </c>
      <c r="D126" s="89">
        <f t="shared" ref="D126:H126" si="119">D127+D128</f>
        <v>0</v>
      </c>
      <c r="E126" s="89">
        <f t="shared" si="119"/>
        <v>0</v>
      </c>
      <c r="F126" s="89">
        <f t="shared" si="119"/>
        <v>0</v>
      </c>
      <c r="G126" s="89">
        <f t="shared" si="119"/>
        <v>0</v>
      </c>
      <c r="H126" s="89">
        <f t="shared" si="119"/>
        <v>0</v>
      </c>
      <c r="I126" s="89">
        <f t="shared" ref="I126" si="120">I127+I128</f>
        <v>0</v>
      </c>
    </row>
    <row r="127" spans="1:9" ht="16.5" customHeight="1" x14ac:dyDescent="0.3">
      <c r="A127" s="22"/>
      <c r="B127" s="35" t="s">
        <v>336</v>
      </c>
      <c r="C127" s="89"/>
      <c r="D127" s="90"/>
      <c r="E127" s="90"/>
      <c r="F127" s="90"/>
      <c r="G127" s="45"/>
      <c r="H127" s="45"/>
      <c r="I127" s="45"/>
    </row>
    <row r="128" spans="1:9" ht="60" x14ac:dyDescent="0.3">
      <c r="A128" s="22"/>
      <c r="B128" s="35" t="s">
        <v>509</v>
      </c>
      <c r="C128" s="89"/>
      <c r="D128" s="90"/>
      <c r="E128" s="90"/>
      <c r="F128" s="90"/>
      <c r="G128" s="45"/>
      <c r="H128" s="45"/>
      <c r="I128" s="45"/>
    </row>
    <row r="129" spans="1:9" x14ac:dyDescent="0.3">
      <c r="A129" s="22"/>
      <c r="B129" s="35" t="s">
        <v>355</v>
      </c>
      <c r="C129" s="89">
        <f>C130+C131</f>
        <v>0</v>
      </c>
      <c r="D129" s="89">
        <f t="shared" ref="D129:H129" si="121">D130+D131</f>
        <v>14925960</v>
      </c>
      <c r="E129" s="89">
        <f t="shared" si="121"/>
        <v>13615380</v>
      </c>
      <c r="F129" s="89">
        <f t="shared" si="121"/>
        <v>11246960</v>
      </c>
      <c r="G129" s="89">
        <f t="shared" si="121"/>
        <v>10288496.809999999</v>
      </c>
      <c r="H129" s="89">
        <f t="shared" si="121"/>
        <v>1017496.2800000001</v>
      </c>
      <c r="I129" s="89">
        <f t="shared" ref="I129" si="122">I130+I131</f>
        <v>9271000.5299999993</v>
      </c>
    </row>
    <row r="130" spans="1:9" x14ac:dyDescent="0.3">
      <c r="A130" s="22"/>
      <c r="B130" s="35" t="s">
        <v>336</v>
      </c>
      <c r="C130" s="89"/>
      <c r="D130" s="90">
        <v>14921460</v>
      </c>
      <c r="E130" s="90">
        <v>13610880</v>
      </c>
      <c r="F130" s="90">
        <v>11242460</v>
      </c>
      <c r="G130" s="96">
        <v>10285381.939999999</v>
      </c>
      <c r="H130" s="45">
        <f t="shared" ref="H130:H131" si="123">G130-I130</f>
        <v>1014381.4100000001</v>
      </c>
      <c r="I130" s="96">
        <v>9271000.5299999993</v>
      </c>
    </row>
    <row r="131" spans="1:9" ht="60" x14ac:dyDescent="0.3">
      <c r="A131" s="22"/>
      <c r="B131" s="35" t="s">
        <v>509</v>
      </c>
      <c r="C131" s="89"/>
      <c r="D131" s="90">
        <v>4500</v>
      </c>
      <c r="E131" s="90">
        <v>4500</v>
      </c>
      <c r="F131" s="90">
        <v>4500</v>
      </c>
      <c r="G131" s="96">
        <v>3114.87</v>
      </c>
      <c r="H131" s="45">
        <f t="shared" si="123"/>
        <v>3114.87</v>
      </c>
      <c r="I131" s="96">
        <v>0</v>
      </c>
    </row>
    <row r="132" spans="1:9" ht="30" x14ac:dyDescent="0.3">
      <c r="A132" s="22"/>
      <c r="B132" s="36" t="s">
        <v>356</v>
      </c>
      <c r="C132" s="89">
        <f>C133+C136+C139+C137+C138</f>
        <v>0</v>
      </c>
      <c r="D132" s="89">
        <f t="shared" ref="D132:H132" si="124">D133+D136+D139+D137+D138</f>
        <v>7916310</v>
      </c>
      <c r="E132" s="89">
        <f t="shared" si="124"/>
        <v>8096900</v>
      </c>
      <c r="F132" s="89">
        <f t="shared" si="124"/>
        <v>6900530</v>
      </c>
      <c r="G132" s="89">
        <f t="shared" si="124"/>
        <v>6900227.9400000004</v>
      </c>
      <c r="H132" s="89">
        <f t="shared" si="124"/>
        <v>836790.59000000078</v>
      </c>
      <c r="I132" s="89">
        <f t="shared" ref="I132" si="125">I133+I136+I139+I137+I138</f>
        <v>6063437.3499999996</v>
      </c>
    </row>
    <row r="133" spans="1:9" ht="16.5" customHeight="1" x14ac:dyDescent="0.3">
      <c r="A133" s="22"/>
      <c r="B133" s="35" t="s">
        <v>357</v>
      </c>
      <c r="C133" s="89">
        <f>C134+C135</f>
        <v>0</v>
      </c>
      <c r="D133" s="89">
        <f t="shared" ref="D133:H133" si="126">D134+D135</f>
        <v>7916310</v>
      </c>
      <c r="E133" s="89">
        <f t="shared" si="126"/>
        <v>8096900</v>
      </c>
      <c r="F133" s="89">
        <f t="shared" si="126"/>
        <v>6900530</v>
      </c>
      <c r="G133" s="89">
        <f t="shared" si="126"/>
        <v>6900227.9400000004</v>
      </c>
      <c r="H133" s="89">
        <f t="shared" si="126"/>
        <v>836790.59000000078</v>
      </c>
      <c r="I133" s="89">
        <f t="shared" ref="I133" si="127">I134+I135</f>
        <v>6063437.3499999996</v>
      </c>
    </row>
    <row r="134" spans="1:9" ht="16.5" customHeight="1" x14ac:dyDescent="0.3">
      <c r="A134" s="22"/>
      <c r="B134" s="35" t="s">
        <v>336</v>
      </c>
      <c r="C134" s="89"/>
      <c r="D134" s="90">
        <v>7916310</v>
      </c>
      <c r="E134" s="90">
        <v>8096900</v>
      </c>
      <c r="F134" s="90">
        <v>6900530</v>
      </c>
      <c r="G134" s="45">
        <v>6900227.9400000004</v>
      </c>
      <c r="H134" s="45">
        <f t="shared" ref="H134" si="128">G134-I134</f>
        <v>836790.59000000078</v>
      </c>
      <c r="I134" s="45">
        <v>6063437.3499999996</v>
      </c>
    </row>
    <row r="135" spans="1:9" ht="60" x14ac:dyDescent="0.3">
      <c r="A135" s="22"/>
      <c r="B135" s="35" t="s">
        <v>509</v>
      </c>
      <c r="C135" s="89"/>
      <c r="D135" s="90"/>
      <c r="E135" s="90"/>
      <c r="F135" s="90"/>
      <c r="G135" s="45"/>
      <c r="H135" s="45"/>
      <c r="I135" s="45"/>
    </row>
    <row r="136" spans="1:9" x14ac:dyDescent="0.3">
      <c r="A136" s="22"/>
      <c r="B136" s="35" t="s">
        <v>491</v>
      </c>
      <c r="C136" s="89"/>
      <c r="D136" s="90"/>
      <c r="E136" s="90"/>
      <c r="F136" s="90"/>
      <c r="G136" s="45"/>
      <c r="H136" s="45"/>
      <c r="I136" s="45"/>
    </row>
    <row r="137" spans="1:9" ht="30" x14ac:dyDescent="0.3">
      <c r="A137" s="22"/>
      <c r="B137" s="35" t="s">
        <v>492</v>
      </c>
      <c r="C137" s="89"/>
      <c r="D137" s="90"/>
      <c r="E137" s="90"/>
      <c r="F137" s="90"/>
      <c r="G137" s="45"/>
      <c r="H137" s="45"/>
      <c r="I137" s="45"/>
    </row>
    <row r="138" spans="1:9" x14ac:dyDescent="0.3">
      <c r="A138" s="22"/>
      <c r="B138" s="35" t="s">
        <v>498</v>
      </c>
      <c r="C138" s="89"/>
      <c r="D138" s="90"/>
      <c r="E138" s="90"/>
      <c r="F138" s="90"/>
      <c r="G138" s="45"/>
      <c r="H138" s="45"/>
      <c r="I138" s="45"/>
    </row>
    <row r="139" spans="1:9" x14ac:dyDescent="0.3">
      <c r="A139" s="22"/>
      <c r="B139" s="35" t="s">
        <v>359</v>
      </c>
      <c r="C139" s="89"/>
      <c r="D139" s="90"/>
      <c r="E139" s="90"/>
      <c r="F139" s="90"/>
      <c r="G139" s="45"/>
      <c r="H139" s="45"/>
      <c r="I139" s="45"/>
    </row>
    <row r="140" spans="1:9" x14ac:dyDescent="0.3">
      <c r="A140" s="22"/>
      <c r="B140" s="24" t="s">
        <v>328</v>
      </c>
      <c r="C140" s="89"/>
      <c r="D140" s="90"/>
      <c r="E140" s="90"/>
      <c r="F140" s="90"/>
      <c r="G140" s="45"/>
      <c r="H140" s="45"/>
      <c r="I140" s="45"/>
    </row>
    <row r="141" spans="1:9" ht="36" customHeight="1" x14ac:dyDescent="0.3">
      <c r="A141" s="17" t="s">
        <v>369</v>
      </c>
      <c r="B141" s="20" t="s">
        <v>360</v>
      </c>
      <c r="C141" s="89">
        <f t="shared" ref="C141:H141" si="129">C142+C145+C148+C151+C152+C153+C154+C157+C158+C159</f>
        <v>0</v>
      </c>
      <c r="D141" s="89">
        <f t="shared" si="129"/>
        <v>1680130</v>
      </c>
      <c r="E141" s="89">
        <f t="shared" si="129"/>
        <v>1401140</v>
      </c>
      <c r="F141" s="89">
        <f t="shared" si="129"/>
        <v>1353070</v>
      </c>
      <c r="G141" s="89">
        <f t="shared" si="129"/>
        <v>1233799.78</v>
      </c>
      <c r="H141" s="89">
        <f t="shared" si="129"/>
        <v>156592.34999999992</v>
      </c>
      <c r="I141" s="89">
        <f t="shared" ref="I141" si="130">I142+I145+I148+I151+I152+I153+I154+I157+I158+I159</f>
        <v>1077207.4300000002</v>
      </c>
    </row>
    <row r="142" spans="1:9" x14ac:dyDescent="0.3">
      <c r="A142" s="22"/>
      <c r="B142" s="23" t="s">
        <v>351</v>
      </c>
      <c r="C142" s="89">
        <f>C143+C144</f>
        <v>0</v>
      </c>
      <c r="D142" s="89">
        <f t="shared" ref="D142:H142" si="131">D143+D144</f>
        <v>1560220</v>
      </c>
      <c r="E142" s="89">
        <f t="shared" si="131"/>
        <v>1200680</v>
      </c>
      <c r="F142" s="89">
        <f t="shared" si="131"/>
        <v>1185300</v>
      </c>
      <c r="G142" s="89">
        <f t="shared" si="131"/>
        <v>1066279.2</v>
      </c>
      <c r="H142" s="89">
        <f t="shared" si="131"/>
        <v>138490.79999999993</v>
      </c>
      <c r="I142" s="89">
        <f t="shared" ref="I142" si="132">I143+I144</f>
        <v>927788.4</v>
      </c>
    </row>
    <row r="143" spans="1:9" x14ac:dyDescent="0.3">
      <c r="A143" s="22"/>
      <c r="B143" s="23" t="s">
        <v>512</v>
      </c>
      <c r="C143" s="89"/>
      <c r="D143" s="90">
        <v>1560220</v>
      </c>
      <c r="E143" s="90">
        <v>1200680</v>
      </c>
      <c r="F143" s="90">
        <v>1185300</v>
      </c>
      <c r="G143" s="45">
        <v>1066279.2</v>
      </c>
      <c r="H143" s="45">
        <f t="shared" ref="H143" si="133">G143-I143</f>
        <v>138490.79999999993</v>
      </c>
      <c r="I143" s="45">
        <v>927788.4</v>
      </c>
    </row>
    <row r="144" spans="1:9" ht="60" x14ac:dyDescent="0.3">
      <c r="A144" s="22"/>
      <c r="B144" s="23" t="s">
        <v>509</v>
      </c>
      <c r="C144" s="89"/>
      <c r="D144" s="90"/>
      <c r="E144" s="90"/>
      <c r="F144" s="90"/>
      <c r="G144" s="45"/>
      <c r="H144" s="45"/>
      <c r="I144" s="45"/>
    </row>
    <row r="145" spans="1:9" ht="30" x14ac:dyDescent="0.3">
      <c r="A145" s="22"/>
      <c r="B145" s="37" t="s">
        <v>361</v>
      </c>
      <c r="C145" s="89">
        <f>C146+C147</f>
        <v>0</v>
      </c>
      <c r="D145" s="89">
        <f t="shared" ref="D145:H145" si="134">D146+D147</f>
        <v>31000</v>
      </c>
      <c r="E145" s="89">
        <f t="shared" si="134"/>
        <v>26900</v>
      </c>
      <c r="F145" s="89">
        <f t="shared" si="134"/>
        <v>26290</v>
      </c>
      <c r="G145" s="89">
        <f t="shared" si="134"/>
        <v>26061</v>
      </c>
      <c r="H145" s="89">
        <f t="shared" si="134"/>
        <v>9270.0999999999985</v>
      </c>
      <c r="I145" s="89">
        <f t="shared" ref="I145" si="135">I146+I147</f>
        <v>16790.900000000001</v>
      </c>
    </row>
    <row r="146" spans="1:9" x14ac:dyDescent="0.3">
      <c r="A146" s="22"/>
      <c r="B146" s="37" t="s">
        <v>512</v>
      </c>
      <c r="C146" s="89"/>
      <c r="D146" s="90">
        <v>31000</v>
      </c>
      <c r="E146" s="90">
        <v>26900</v>
      </c>
      <c r="F146" s="90">
        <v>26290</v>
      </c>
      <c r="G146" s="45">
        <v>26061</v>
      </c>
      <c r="H146" s="45">
        <f t="shared" ref="H146" si="136">G146-I146</f>
        <v>9270.0999999999985</v>
      </c>
      <c r="I146" s="45">
        <v>16790.900000000001</v>
      </c>
    </row>
    <row r="147" spans="1:9" ht="60" x14ac:dyDescent="0.3">
      <c r="A147" s="22"/>
      <c r="B147" s="37" t="s">
        <v>509</v>
      </c>
      <c r="C147" s="89"/>
      <c r="D147" s="90"/>
      <c r="E147" s="90"/>
      <c r="F147" s="90"/>
      <c r="G147" s="45"/>
      <c r="H147" s="45"/>
      <c r="I147" s="45"/>
    </row>
    <row r="148" spans="1:9" ht="16.5" customHeight="1" x14ac:dyDescent="0.3">
      <c r="A148" s="22"/>
      <c r="B148" s="38" t="s">
        <v>362</v>
      </c>
      <c r="C148" s="89">
        <f>C149+C150</f>
        <v>0</v>
      </c>
      <c r="D148" s="89">
        <f t="shared" ref="D148:H148" si="137">D149+D150</f>
        <v>88910</v>
      </c>
      <c r="E148" s="89">
        <f t="shared" si="137"/>
        <v>173560</v>
      </c>
      <c r="F148" s="89">
        <f t="shared" si="137"/>
        <v>141480</v>
      </c>
      <c r="G148" s="89">
        <f t="shared" si="137"/>
        <v>141459.57999999999</v>
      </c>
      <c r="H148" s="89">
        <f t="shared" si="137"/>
        <v>8831.4499999999825</v>
      </c>
      <c r="I148" s="89">
        <f t="shared" ref="I148" si="138">I149+I150</f>
        <v>132628.13</v>
      </c>
    </row>
    <row r="149" spans="1:9" ht="16.5" customHeight="1" x14ac:dyDescent="0.3">
      <c r="A149" s="22"/>
      <c r="B149" s="38" t="s">
        <v>512</v>
      </c>
      <c r="C149" s="89"/>
      <c r="D149" s="90">
        <v>88910</v>
      </c>
      <c r="E149" s="90">
        <v>173560</v>
      </c>
      <c r="F149" s="90">
        <v>141480</v>
      </c>
      <c r="G149" s="45">
        <v>141459.57999999999</v>
      </c>
      <c r="H149" s="45">
        <f t="shared" ref="H149" si="139">G149-I149</f>
        <v>8831.4499999999825</v>
      </c>
      <c r="I149" s="45">
        <v>132628.13</v>
      </c>
    </row>
    <row r="150" spans="1:9" ht="60" x14ac:dyDescent="0.3">
      <c r="A150" s="22"/>
      <c r="B150" s="38" t="s">
        <v>509</v>
      </c>
      <c r="C150" s="89"/>
      <c r="D150" s="90"/>
      <c r="E150" s="90"/>
      <c r="F150" s="90"/>
      <c r="G150" s="45"/>
      <c r="H150" s="45"/>
      <c r="I150" s="45"/>
    </row>
    <row r="151" spans="1:9" ht="20.25" customHeight="1" x14ac:dyDescent="0.3">
      <c r="A151" s="22"/>
      <c r="B151" s="38" t="s">
        <v>363</v>
      </c>
      <c r="C151" s="89"/>
      <c r="D151" s="90"/>
      <c r="E151" s="90"/>
      <c r="F151" s="90"/>
      <c r="G151" s="45"/>
      <c r="H151" s="45"/>
      <c r="I151" s="45"/>
    </row>
    <row r="152" spans="1:9" ht="16.5" customHeight="1" x14ac:dyDescent="0.3">
      <c r="A152" s="22"/>
      <c r="B152" s="38" t="s">
        <v>364</v>
      </c>
      <c r="C152" s="89"/>
      <c r="D152" s="90"/>
      <c r="E152" s="90"/>
      <c r="F152" s="90"/>
      <c r="G152" s="45"/>
      <c r="H152" s="45"/>
      <c r="I152" s="45"/>
    </row>
    <row r="153" spans="1:9" ht="16.5" customHeight="1" x14ac:dyDescent="0.3">
      <c r="A153" s="22"/>
      <c r="B153" s="23" t="s">
        <v>345</v>
      </c>
      <c r="C153" s="89"/>
      <c r="D153" s="90"/>
      <c r="E153" s="90"/>
      <c r="F153" s="90"/>
      <c r="G153" s="45"/>
      <c r="H153" s="45"/>
      <c r="I153" s="45"/>
    </row>
    <row r="154" spans="1:9" ht="16.5" customHeight="1" x14ac:dyDescent="0.3">
      <c r="A154" s="22"/>
      <c r="B154" s="38" t="s">
        <v>365</v>
      </c>
      <c r="C154" s="89">
        <f>C155+C156</f>
        <v>0</v>
      </c>
      <c r="D154" s="89">
        <f t="shared" ref="D154:H154" si="140">D155+D156</f>
        <v>0</v>
      </c>
      <c r="E154" s="89">
        <f t="shared" si="140"/>
        <v>0</v>
      </c>
      <c r="F154" s="89">
        <f t="shared" si="140"/>
        <v>0</v>
      </c>
      <c r="G154" s="89">
        <f t="shared" si="140"/>
        <v>0</v>
      </c>
      <c r="H154" s="89">
        <f t="shared" si="140"/>
        <v>0</v>
      </c>
      <c r="I154" s="89">
        <f t="shared" ref="I154" si="141">I155+I156</f>
        <v>0</v>
      </c>
    </row>
    <row r="155" spans="1:9" ht="16.5" customHeight="1" x14ac:dyDescent="0.3">
      <c r="A155" s="22"/>
      <c r="B155" s="38" t="s">
        <v>512</v>
      </c>
      <c r="C155" s="89"/>
      <c r="D155" s="90"/>
      <c r="E155" s="90"/>
      <c r="F155" s="90"/>
      <c r="G155" s="97"/>
      <c r="H155" s="97"/>
      <c r="I155" s="97"/>
    </row>
    <row r="156" spans="1:9" ht="60" x14ac:dyDescent="0.3">
      <c r="A156" s="22"/>
      <c r="B156" s="38" t="s">
        <v>509</v>
      </c>
      <c r="C156" s="89"/>
      <c r="D156" s="90"/>
      <c r="E156" s="90"/>
      <c r="F156" s="90"/>
      <c r="G156" s="97"/>
      <c r="H156" s="97"/>
      <c r="I156" s="97"/>
    </row>
    <row r="157" spans="1:9" x14ac:dyDescent="0.3">
      <c r="A157" s="22"/>
      <c r="B157" s="39" t="s">
        <v>366</v>
      </c>
      <c r="C157" s="89"/>
      <c r="D157" s="90"/>
      <c r="E157" s="90"/>
      <c r="F157" s="90"/>
      <c r="G157" s="97"/>
      <c r="H157" s="97"/>
      <c r="I157" s="97"/>
    </row>
    <row r="158" spans="1:9" s="19" customFormat="1" ht="30" x14ac:dyDescent="0.3">
      <c r="A158" s="22"/>
      <c r="B158" s="39" t="s">
        <v>367</v>
      </c>
      <c r="C158" s="89"/>
      <c r="D158" s="90"/>
      <c r="E158" s="90"/>
      <c r="F158" s="90"/>
      <c r="G158" s="97"/>
      <c r="H158" s="97"/>
      <c r="I158" s="97"/>
    </row>
    <row r="159" spans="1:9" s="19" customFormat="1" ht="30" x14ac:dyDescent="0.3">
      <c r="A159" s="22"/>
      <c r="B159" s="40" t="s">
        <v>368</v>
      </c>
      <c r="C159" s="89">
        <f t="shared" ref="C159:H159" si="142">C160+C163+C164+C167</f>
        <v>0</v>
      </c>
      <c r="D159" s="89">
        <f t="shared" si="142"/>
        <v>0</v>
      </c>
      <c r="E159" s="89">
        <f t="shared" si="142"/>
        <v>0</v>
      </c>
      <c r="F159" s="89">
        <f t="shared" si="142"/>
        <v>0</v>
      </c>
      <c r="G159" s="89">
        <f t="shared" si="142"/>
        <v>0</v>
      </c>
      <c r="H159" s="89">
        <f t="shared" si="142"/>
        <v>0</v>
      </c>
      <c r="I159" s="89">
        <f t="shared" ref="I159" si="143">I160+I163+I164+I167</f>
        <v>0</v>
      </c>
    </row>
    <row r="160" spans="1:9" s="19" customFormat="1" x14ac:dyDescent="0.3">
      <c r="A160" s="22"/>
      <c r="B160" s="41" t="s">
        <v>370</v>
      </c>
      <c r="C160" s="89">
        <f>C161+C162</f>
        <v>0</v>
      </c>
      <c r="D160" s="89">
        <f t="shared" ref="D160:H160" si="144">D161+D162</f>
        <v>0</v>
      </c>
      <c r="E160" s="89">
        <f t="shared" si="144"/>
        <v>0</v>
      </c>
      <c r="F160" s="89">
        <f t="shared" si="144"/>
        <v>0</v>
      </c>
      <c r="G160" s="89">
        <f t="shared" si="144"/>
        <v>0</v>
      </c>
      <c r="H160" s="89">
        <f t="shared" si="144"/>
        <v>0</v>
      </c>
      <c r="I160" s="89">
        <f t="shared" ref="I160" si="145">I161+I162</f>
        <v>0</v>
      </c>
    </row>
    <row r="161" spans="1:9" s="19" customFormat="1" x14ac:dyDescent="0.3">
      <c r="A161" s="22"/>
      <c r="B161" s="41" t="s">
        <v>512</v>
      </c>
      <c r="C161" s="89"/>
      <c r="D161" s="90"/>
      <c r="E161" s="90"/>
      <c r="F161" s="90"/>
      <c r="G161" s="97"/>
      <c r="H161" s="97"/>
      <c r="I161" s="97"/>
    </row>
    <row r="162" spans="1:9" s="19" customFormat="1" ht="60" x14ac:dyDescent="0.3">
      <c r="A162" s="22"/>
      <c r="B162" s="41" t="s">
        <v>509</v>
      </c>
      <c r="C162" s="89"/>
      <c r="D162" s="90"/>
      <c r="E162" s="90"/>
      <c r="F162" s="90"/>
      <c r="G162" s="97"/>
      <c r="H162" s="97"/>
      <c r="I162" s="97"/>
    </row>
    <row r="163" spans="1:9" s="19" customFormat="1" ht="30" x14ac:dyDescent="0.3">
      <c r="A163" s="22"/>
      <c r="B163" s="41" t="s">
        <v>371</v>
      </c>
      <c r="C163" s="89"/>
      <c r="D163" s="90"/>
      <c r="E163" s="90"/>
      <c r="F163" s="90"/>
      <c r="G163" s="97"/>
      <c r="H163" s="97"/>
      <c r="I163" s="97"/>
    </row>
    <row r="164" spans="1:9" s="19" customFormat="1" ht="30" x14ac:dyDescent="0.3">
      <c r="A164" s="22"/>
      <c r="B164" s="41" t="s">
        <v>372</v>
      </c>
      <c r="C164" s="89">
        <f>C165+C166</f>
        <v>0</v>
      </c>
      <c r="D164" s="89">
        <f t="shared" ref="D164:H164" si="146">D165+D166</f>
        <v>0</v>
      </c>
      <c r="E164" s="89">
        <f t="shared" si="146"/>
        <v>0</v>
      </c>
      <c r="F164" s="89">
        <f t="shared" si="146"/>
        <v>0</v>
      </c>
      <c r="G164" s="89">
        <f t="shared" si="146"/>
        <v>0</v>
      </c>
      <c r="H164" s="89">
        <f t="shared" si="146"/>
        <v>0</v>
      </c>
      <c r="I164" s="89">
        <f t="shared" ref="I164" si="147">I165+I166</f>
        <v>0</v>
      </c>
    </row>
    <row r="165" spans="1:9" s="19" customFormat="1" x14ac:dyDescent="0.3">
      <c r="A165" s="22"/>
      <c r="B165" s="41" t="s">
        <v>512</v>
      </c>
      <c r="C165" s="89"/>
      <c r="D165" s="90"/>
      <c r="E165" s="90"/>
      <c r="F165" s="90"/>
      <c r="G165" s="97"/>
      <c r="H165" s="97"/>
      <c r="I165" s="97"/>
    </row>
    <row r="166" spans="1:9" s="19" customFormat="1" ht="60" x14ac:dyDescent="0.3">
      <c r="A166" s="22"/>
      <c r="B166" s="41" t="s">
        <v>509</v>
      </c>
      <c r="C166" s="89"/>
      <c r="D166" s="90"/>
      <c r="E166" s="90"/>
      <c r="F166" s="90"/>
      <c r="G166" s="97"/>
      <c r="H166" s="97"/>
      <c r="I166" s="97"/>
    </row>
    <row r="167" spans="1:9" s="19" customFormat="1" ht="30" x14ac:dyDescent="0.3">
      <c r="A167" s="22"/>
      <c r="B167" s="41" t="s">
        <v>373</v>
      </c>
      <c r="C167" s="89"/>
      <c r="D167" s="90"/>
      <c r="E167" s="90"/>
      <c r="F167" s="90"/>
      <c r="G167" s="97"/>
      <c r="H167" s="97"/>
      <c r="I167" s="97"/>
    </row>
    <row r="168" spans="1:9" s="19" customFormat="1" x14ac:dyDescent="0.3">
      <c r="A168" s="22"/>
      <c r="B168" s="24" t="s">
        <v>328</v>
      </c>
      <c r="C168" s="89"/>
      <c r="D168" s="90"/>
      <c r="E168" s="90"/>
      <c r="F168" s="90"/>
      <c r="G168" s="97"/>
      <c r="H168" s="97"/>
      <c r="I168" s="97"/>
    </row>
    <row r="169" spans="1:9" s="19" customFormat="1" x14ac:dyDescent="0.3">
      <c r="A169" s="22" t="s">
        <v>382</v>
      </c>
      <c r="B169" s="24" t="s">
        <v>374</v>
      </c>
      <c r="C169" s="87">
        <f>C170+C171</f>
        <v>0</v>
      </c>
      <c r="D169" s="87">
        <f t="shared" ref="D169:H169" si="148">D170+D171</f>
        <v>20999260</v>
      </c>
      <c r="E169" s="87">
        <f t="shared" si="148"/>
        <v>15128000</v>
      </c>
      <c r="F169" s="87">
        <f t="shared" si="148"/>
        <v>13962160</v>
      </c>
      <c r="G169" s="87">
        <f t="shared" si="148"/>
        <v>13962160</v>
      </c>
      <c r="H169" s="87">
        <f t="shared" si="148"/>
        <v>1933599.4600000009</v>
      </c>
      <c r="I169" s="87">
        <f t="shared" ref="I169" si="149">I170+I171</f>
        <v>12028560.539999999</v>
      </c>
    </row>
    <row r="170" spans="1:9" s="19" customFormat="1" x14ac:dyDescent="0.3">
      <c r="A170" s="22"/>
      <c r="B170" s="24" t="s">
        <v>336</v>
      </c>
      <c r="C170" s="87"/>
      <c r="D170" s="90">
        <v>20999260</v>
      </c>
      <c r="E170" s="90">
        <v>15128000</v>
      </c>
      <c r="F170" s="90">
        <v>13962160</v>
      </c>
      <c r="G170" s="45">
        <v>13962160</v>
      </c>
      <c r="H170" s="45">
        <f t="shared" ref="H170" si="150">G170-I170</f>
        <v>1933599.4600000009</v>
      </c>
      <c r="I170" s="45">
        <v>12028560.539999999</v>
      </c>
    </row>
    <row r="171" spans="1:9" s="19" customFormat="1" ht="60" x14ac:dyDescent="0.3">
      <c r="A171" s="22"/>
      <c r="B171" s="24" t="s">
        <v>509</v>
      </c>
      <c r="C171" s="87"/>
      <c r="D171" s="90"/>
      <c r="E171" s="90"/>
      <c r="F171" s="90"/>
      <c r="G171" s="45"/>
      <c r="H171" s="45"/>
      <c r="I171" s="45"/>
    </row>
    <row r="172" spans="1:9" s="19" customFormat="1" ht="16.5" customHeight="1" x14ac:dyDescent="0.3">
      <c r="A172" s="22"/>
      <c r="B172" s="24" t="s">
        <v>328</v>
      </c>
      <c r="C172" s="87"/>
      <c r="D172" s="90"/>
      <c r="E172" s="90"/>
      <c r="F172" s="90"/>
      <c r="G172" s="45"/>
      <c r="H172" s="45"/>
      <c r="I172" s="45"/>
    </row>
    <row r="173" spans="1:9" s="19" customFormat="1" ht="16.5" customHeight="1" x14ac:dyDescent="0.3">
      <c r="A173" s="22" t="s">
        <v>383</v>
      </c>
      <c r="B173" s="24" t="s">
        <v>375</v>
      </c>
      <c r="C173" s="89">
        <f>C174+C175</f>
        <v>0</v>
      </c>
      <c r="D173" s="89">
        <f t="shared" ref="D173:H173" si="151">D174+D175</f>
        <v>2387000</v>
      </c>
      <c r="E173" s="89">
        <f t="shared" si="151"/>
        <v>2361000</v>
      </c>
      <c r="F173" s="89">
        <f t="shared" si="151"/>
        <v>1779000</v>
      </c>
      <c r="G173" s="89">
        <f t="shared" si="151"/>
        <v>1579000</v>
      </c>
      <c r="H173" s="89">
        <f t="shared" si="151"/>
        <v>200000</v>
      </c>
      <c r="I173" s="89">
        <f t="shared" ref="I173" si="152">I174+I175</f>
        <v>1379000</v>
      </c>
    </row>
    <row r="174" spans="1:9" s="19" customFormat="1" ht="16.5" customHeight="1" x14ac:dyDescent="0.3">
      <c r="A174" s="22"/>
      <c r="B174" s="24" t="s">
        <v>336</v>
      </c>
      <c r="C174" s="89"/>
      <c r="D174" s="90">
        <v>2387000</v>
      </c>
      <c r="E174" s="90">
        <v>2361000</v>
      </c>
      <c r="F174" s="90">
        <v>1779000</v>
      </c>
      <c r="G174" s="94">
        <v>1579000</v>
      </c>
      <c r="H174" s="45">
        <f t="shared" ref="H174" si="153">G174-I174</f>
        <v>200000</v>
      </c>
      <c r="I174" s="94">
        <v>1379000</v>
      </c>
    </row>
    <row r="175" spans="1:9" s="19" customFormat="1" ht="16.5" customHeight="1" x14ac:dyDescent="0.3">
      <c r="A175" s="22"/>
      <c r="B175" s="24" t="s">
        <v>509</v>
      </c>
      <c r="C175" s="89"/>
      <c r="D175" s="90"/>
      <c r="E175" s="90"/>
      <c r="F175" s="90"/>
      <c r="G175" s="94"/>
      <c r="H175" s="94"/>
      <c r="I175" s="94"/>
    </row>
    <row r="176" spans="1:9" s="19" customFormat="1" ht="16.5" customHeight="1" x14ac:dyDescent="0.3">
      <c r="A176" s="22"/>
      <c r="B176" s="24" t="s">
        <v>328</v>
      </c>
      <c r="C176" s="89"/>
      <c r="D176" s="90"/>
      <c r="E176" s="90"/>
      <c r="F176" s="90"/>
      <c r="G176" s="94"/>
      <c r="H176" s="94"/>
      <c r="I176" s="94"/>
    </row>
    <row r="177" spans="1:9" ht="16.5" customHeight="1" x14ac:dyDescent="0.3">
      <c r="A177" s="17" t="s">
        <v>385</v>
      </c>
      <c r="B177" s="20" t="s">
        <v>376</v>
      </c>
      <c r="C177" s="88">
        <f t="shared" ref="C177:H177" si="154">+C178+C188+C194+C199+C212</f>
        <v>0</v>
      </c>
      <c r="D177" s="88">
        <f t="shared" si="154"/>
        <v>65368610</v>
      </c>
      <c r="E177" s="88">
        <f t="shared" si="154"/>
        <v>67863290</v>
      </c>
      <c r="F177" s="88">
        <f t="shared" si="154"/>
        <v>52619490</v>
      </c>
      <c r="G177" s="88">
        <f t="shared" si="154"/>
        <v>45060531.229999997</v>
      </c>
      <c r="H177" s="88">
        <f t="shared" si="154"/>
        <v>5747609.3000000007</v>
      </c>
      <c r="I177" s="88">
        <f t="shared" ref="I177" si="155">+I178+I188+I194+I199+I212</f>
        <v>39312921.93</v>
      </c>
    </row>
    <row r="178" spans="1:9" ht="16.5" customHeight="1" x14ac:dyDescent="0.3">
      <c r="A178" s="17" t="s">
        <v>387</v>
      </c>
      <c r="B178" s="20" t="s">
        <v>377</v>
      </c>
      <c r="C178" s="87">
        <f>+C179+C182+C183+C184+C185+C186</f>
        <v>0</v>
      </c>
      <c r="D178" s="87">
        <f t="shared" ref="D178:H178" si="156">+D179+D182+D183+D184+D185+D186</f>
        <v>38620720</v>
      </c>
      <c r="E178" s="87">
        <f t="shared" si="156"/>
        <v>41027500</v>
      </c>
      <c r="F178" s="87">
        <f t="shared" si="156"/>
        <v>30962230</v>
      </c>
      <c r="G178" s="87">
        <f t="shared" si="156"/>
        <v>25925415.309999999</v>
      </c>
      <c r="H178" s="87">
        <f t="shared" si="156"/>
        <v>3375744</v>
      </c>
      <c r="I178" s="87">
        <f t="shared" ref="I178" si="157">+I179+I182+I183+I184+I185+I186</f>
        <v>22549671.309999999</v>
      </c>
    </row>
    <row r="179" spans="1:9" s="19" customFormat="1" ht="16.5" customHeight="1" x14ac:dyDescent="0.3">
      <c r="A179" s="22"/>
      <c r="B179" s="42" t="s">
        <v>378</v>
      </c>
      <c r="C179" s="89"/>
      <c r="D179" s="90">
        <v>35350780</v>
      </c>
      <c r="E179" s="90">
        <v>37740000</v>
      </c>
      <c r="F179" s="90">
        <v>27674730</v>
      </c>
      <c r="G179" s="45">
        <v>23578060.309999999</v>
      </c>
      <c r="H179" s="45">
        <f t="shared" ref="H179:H187" si="158">G179-I179</f>
        <v>3129392</v>
      </c>
      <c r="I179" s="45">
        <v>20448668.309999999</v>
      </c>
    </row>
    <row r="180" spans="1:9" s="19" customFormat="1" ht="16.5" customHeight="1" x14ac:dyDescent="0.3">
      <c r="A180" s="22"/>
      <c r="B180" s="85" t="s">
        <v>379</v>
      </c>
      <c r="C180" s="89"/>
      <c r="D180" s="90">
        <v>35350780</v>
      </c>
      <c r="E180" s="90">
        <v>37740000</v>
      </c>
      <c r="F180" s="90">
        <v>27674730</v>
      </c>
      <c r="G180" s="45">
        <v>23578060.309999999</v>
      </c>
      <c r="H180" s="45">
        <f t="shared" si="158"/>
        <v>3129392</v>
      </c>
      <c r="I180" s="45">
        <v>20448668.309999999</v>
      </c>
    </row>
    <row r="181" spans="1:9" s="19" customFormat="1" ht="16.5" customHeight="1" x14ac:dyDescent="0.3">
      <c r="A181" s="22"/>
      <c r="B181" s="85" t="s">
        <v>380</v>
      </c>
      <c r="C181" s="89"/>
      <c r="D181" s="90"/>
      <c r="E181" s="90"/>
      <c r="F181" s="90"/>
      <c r="G181" s="45"/>
      <c r="H181" s="45">
        <f t="shared" si="158"/>
        <v>0</v>
      </c>
      <c r="I181" s="45"/>
    </row>
    <row r="182" spans="1:9" s="19" customFormat="1" ht="16.5" customHeight="1" x14ac:dyDescent="0.3">
      <c r="A182" s="22"/>
      <c r="B182" s="42" t="s">
        <v>381</v>
      </c>
      <c r="C182" s="89"/>
      <c r="D182" s="90">
        <v>2365140</v>
      </c>
      <c r="E182" s="90">
        <v>2331000</v>
      </c>
      <c r="F182" s="90">
        <v>2331000</v>
      </c>
      <c r="G182" s="23">
        <v>1527450</v>
      </c>
      <c r="H182" s="45">
        <f t="shared" si="158"/>
        <v>198972</v>
      </c>
      <c r="I182" s="23">
        <v>1328478</v>
      </c>
    </row>
    <row r="183" spans="1:9" s="19" customFormat="1" ht="30" x14ac:dyDescent="0.3">
      <c r="A183" s="22"/>
      <c r="B183" s="42" t="s">
        <v>482</v>
      </c>
      <c r="C183" s="89"/>
      <c r="D183" s="90">
        <v>473610</v>
      </c>
      <c r="E183" s="90">
        <v>495000</v>
      </c>
      <c r="F183" s="90">
        <v>495000</v>
      </c>
      <c r="G183" s="23">
        <v>458955</v>
      </c>
      <c r="H183" s="45">
        <f t="shared" si="158"/>
        <v>21380</v>
      </c>
      <c r="I183" s="23">
        <v>437575</v>
      </c>
    </row>
    <row r="184" spans="1:9" s="19" customFormat="1" ht="45" x14ac:dyDescent="0.3">
      <c r="A184" s="22"/>
      <c r="B184" s="42" t="s">
        <v>493</v>
      </c>
      <c r="C184" s="89"/>
      <c r="D184" s="90">
        <v>88740</v>
      </c>
      <c r="E184" s="90">
        <v>142500</v>
      </c>
      <c r="F184" s="90">
        <v>142500</v>
      </c>
      <c r="G184" s="23">
        <v>142500</v>
      </c>
      <c r="H184" s="45">
        <f t="shared" si="158"/>
        <v>0</v>
      </c>
      <c r="I184" s="23">
        <v>142500</v>
      </c>
    </row>
    <row r="185" spans="1:9" s="19" customFormat="1" ht="45" x14ac:dyDescent="0.3">
      <c r="A185" s="22"/>
      <c r="B185" s="42" t="s">
        <v>505</v>
      </c>
      <c r="C185" s="89"/>
      <c r="D185" s="90">
        <v>342450</v>
      </c>
      <c r="E185" s="90">
        <v>319000</v>
      </c>
      <c r="F185" s="90">
        <v>319000</v>
      </c>
      <c r="G185" s="23">
        <v>218450</v>
      </c>
      <c r="H185" s="45">
        <f t="shared" si="158"/>
        <v>26000</v>
      </c>
      <c r="I185" s="23">
        <v>192450</v>
      </c>
    </row>
    <row r="186" spans="1:9" s="19" customFormat="1" ht="60" x14ac:dyDescent="0.3">
      <c r="A186" s="22"/>
      <c r="B186" s="42" t="s">
        <v>509</v>
      </c>
      <c r="C186" s="89"/>
      <c r="D186" s="90"/>
      <c r="E186" s="90"/>
      <c r="F186" s="90"/>
      <c r="G186" s="23"/>
      <c r="H186" s="23"/>
      <c r="I186" s="23"/>
    </row>
    <row r="187" spans="1:9" s="19" customFormat="1" ht="16.5" customHeight="1" x14ac:dyDescent="0.3">
      <c r="A187" s="22"/>
      <c r="B187" s="24" t="s">
        <v>328</v>
      </c>
      <c r="C187" s="89"/>
      <c r="D187" s="90"/>
      <c r="E187" s="90"/>
      <c r="F187" s="90"/>
      <c r="G187" s="23">
        <v>-3597.42</v>
      </c>
      <c r="H187" s="45">
        <f t="shared" si="158"/>
        <v>0</v>
      </c>
      <c r="I187" s="23">
        <v>-3597.42</v>
      </c>
    </row>
    <row r="188" spans="1:9" s="19" customFormat="1" ht="16.5" customHeight="1" x14ac:dyDescent="0.3">
      <c r="A188" s="22" t="s">
        <v>393</v>
      </c>
      <c r="B188" s="43" t="s">
        <v>494</v>
      </c>
      <c r="C188" s="89">
        <f>C189+C190+C191+C192</f>
        <v>0</v>
      </c>
      <c r="D188" s="89">
        <f t="shared" ref="D188:H188" si="159">D189+D190+D191+D192</f>
        <v>15803340</v>
      </c>
      <c r="E188" s="89">
        <f t="shared" si="159"/>
        <v>16147140</v>
      </c>
      <c r="F188" s="89">
        <f t="shared" si="159"/>
        <v>12776140</v>
      </c>
      <c r="G188" s="89">
        <f t="shared" si="159"/>
        <v>10852556.390000001</v>
      </c>
      <c r="H188" s="89">
        <f t="shared" si="159"/>
        <v>1267454.8000000007</v>
      </c>
      <c r="I188" s="89">
        <f t="shared" ref="I188" si="160">I189+I190+I191+I192</f>
        <v>9585101.5899999999</v>
      </c>
    </row>
    <row r="189" spans="1:9" s="19" customFormat="1" ht="16.5" customHeight="1" x14ac:dyDescent="0.3">
      <c r="A189" s="22"/>
      <c r="B189" s="101" t="s">
        <v>336</v>
      </c>
      <c r="C189" s="89"/>
      <c r="D189" s="90">
        <v>15803200</v>
      </c>
      <c r="E189" s="90">
        <v>16147000</v>
      </c>
      <c r="F189" s="90">
        <v>12776000</v>
      </c>
      <c r="G189" s="89">
        <v>10852418.550000001</v>
      </c>
      <c r="H189" s="45">
        <f t="shared" ref="H189" si="161">G189-I189</f>
        <v>1267454.8000000007</v>
      </c>
      <c r="I189" s="89">
        <v>9584963.75</v>
      </c>
    </row>
    <row r="190" spans="1:9" s="19" customFormat="1" ht="30" x14ac:dyDescent="0.3">
      <c r="A190" s="22"/>
      <c r="B190" s="101" t="s">
        <v>495</v>
      </c>
      <c r="C190" s="89"/>
      <c r="D190" s="90"/>
      <c r="E190" s="90"/>
      <c r="F190" s="90"/>
      <c r="G190" s="89"/>
      <c r="H190" s="89"/>
      <c r="I190" s="89"/>
    </row>
    <row r="191" spans="1:9" s="19" customFormat="1" ht="75" x14ac:dyDescent="0.3">
      <c r="A191" s="22"/>
      <c r="B191" s="101" t="s">
        <v>503</v>
      </c>
      <c r="C191" s="89"/>
      <c r="D191" s="90"/>
      <c r="E191" s="90"/>
      <c r="F191" s="90"/>
      <c r="G191" s="89"/>
      <c r="H191" s="89"/>
      <c r="I191" s="89"/>
    </row>
    <row r="192" spans="1:9" s="19" customFormat="1" ht="60" x14ac:dyDescent="0.3">
      <c r="A192" s="22"/>
      <c r="B192" s="101" t="s">
        <v>509</v>
      </c>
      <c r="C192" s="89"/>
      <c r="D192" s="90">
        <v>140</v>
      </c>
      <c r="E192" s="90">
        <v>140</v>
      </c>
      <c r="F192" s="90">
        <v>140</v>
      </c>
      <c r="G192" s="89">
        <v>137.84</v>
      </c>
      <c r="H192" s="45">
        <f t="shared" ref="H192:H193" si="162">G192-I192</f>
        <v>0</v>
      </c>
      <c r="I192" s="89">
        <v>137.84</v>
      </c>
    </row>
    <row r="193" spans="1:9" s="19" customFormat="1" ht="16.5" customHeight="1" x14ac:dyDescent="0.3">
      <c r="A193" s="22"/>
      <c r="B193" s="24" t="s">
        <v>328</v>
      </c>
      <c r="C193" s="89"/>
      <c r="D193" s="90"/>
      <c r="E193" s="90"/>
      <c r="F193" s="90"/>
      <c r="G193" s="45">
        <v>-1229.7</v>
      </c>
      <c r="H193" s="45">
        <f t="shared" si="162"/>
        <v>10289.349999999999</v>
      </c>
      <c r="I193" s="45">
        <v>-11519.05</v>
      </c>
    </row>
    <row r="194" spans="1:9" s="19" customFormat="1" ht="16.5" customHeight="1" x14ac:dyDescent="0.3">
      <c r="A194" s="17" t="s">
        <v>395</v>
      </c>
      <c r="B194" s="44" t="s">
        <v>384</v>
      </c>
      <c r="C194" s="89">
        <f>+C195+C196+C197</f>
        <v>0</v>
      </c>
      <c r="D194" s="89">
        <f t="shared" ref="D194:H194" si="163">+D195+D196+D197</f>
        <v>981000</v>
      </c>
      <c r="E194" s="89">
        <f t="shared" si="163"/>
        <v>1033000</v>
      </c>
      <c r="F194" s="89">
        <f t="shared" si="163"/>
        <v>680200</v>
      </c>
      <c r="G194" s="89">
        <f t="shared" si="163"/>
        <v>611746.15</v>
      </c>
      <c r="H194" s="89">
        <f t="shared" si="163"/>
        <v>115173.80000000005</v>
      </c>
      <c r="I194" s="89">
        <f t="shared" ref="I194" si="164">+I195+I196+I197</f>
        <v>496572.35</v>
      </c>
    </row>
    <row r="195" spans="1:9" s="19" customFormat="1" ht="16.5" customHeight="1" x14ac:dyDescent="0.3">
      <c r="A195" s="22"/>
      <c r="B195" s="42" t="s">
        <v>378</v>
      </c>
      <c r="C195" s="89"/>
      <c r="D195" s="90">
        <v>981000</v>
      </c>
      <c r="E195" s="90">
        <v>1033000</v>
      </c>
      <c r="F195" s="90">
        <v>680200</v>
      </c>
      <c r="G195" s="45">
        <v>611746.15</v>
      </c>
      <c r="H195" s="45">
        <f t="shared" ref="H195" si="165">G195-I195</f>
        <v>115173.80000000005</v>
      </c>
      <c r="I195" s="45">
        <v>496572.35</v>
      </c>
    </row>
    <row r="196" spans="1:9" s="19" customFormat="1" ht="16.5" customHeight="1" x14ac:dyDescent="0.3">
      <c r="A196" s="22"/>
      <c r="B196" s="42" t="s">
        <v>386</v>
      </c>
      <c r="C196" s="89"/>
      <c r="D196" s="90"/>
      <c r="E196" s="90"/>
      <c r="F196" s="90"/>
      <c r="G196" s="45"/>
      <c r="H196" s="45"/>
      <c r="I196" s="45"/>
    </row>
    <row r="197" spans="1:9" s="19" customFormat="1" ht="60" x14ac:dyDescent="0.3">
      <c r="A197" s="22"/>
      <c r="B197" s="42" t="s">
        <v>509</v>
      </c>
      <c r="C197" s="89"/>
      <c r="D197" s="90"/>
      <c r="E197" s="90"/>
      <c r="F197" s="90"/>
      <c r="G197" s="45"/>
      <c r="H197" s="45"/>
      <c r="I197" s="45"/>
    </row>
    <row r="198" spans="1:9" ht="16.5" customHeight="1" x14ac:dyDescent="0.3">
      <c r="A198" s="22"/>
      <c r="B198" s="24" t="s">
        <v>328</v>
      </c>
      <c r="C198" s="89"/>
      <c r="D198" s="90"/>
      <c r="E198" s="90"/>
      <c r="F198" s="90"/>
      <c r="G198" s="45">
        <v>-265</v>
      </c>
      <c r="H198" s="45">
        <f t="shared" ref="H198" si="166">G198-I198</f>
        <v>0</v>
      </c>
      <c r="I198" s="45">
        <v>-265</v>
      </c>
    </row>
    <row r="199" spans="1:9" ht="16.5" customHeight="1" x14ac:dyDescent="0.3">
      <c r="A199" s="17" t="s">
        <v>397</v>
      </c>
      <c r="B199" s="44" t="s">
        <v>388</v>
      </c>
      <c r="C199" s="87">
        <f>+C200+C201+C205+C208+C209+C202+C210</f>
        <v>0</v>
      </c>
      <c r="D199" s="87">
        <f t="shared" ref="D199:H199" si="167">+D200+D201+D205+D208+D209+D202+D210</f>
        <v>8896550</v>
      </c>
      <c r="E199" s="87">
        <f t="shared" si="167"/>
        <v>8528650</v>
      </c>
      <c r="F199" s="87">
        <f t="shared" si="167"/>
        <v>7326920</v>
      </c>
      <c r="G199" s="87">
        <f t="shared" si="167"/>
        <v>6899446.9400000004</v>
      </c>
      <c r="H199" s="87">
        <f t="shared" si="167"/>
        <v>892930.70000000019</v>
      </c>
      <c r="I199" s="87">
        <f t="shared" ref="I199" si="168">+I200+I201+I205+I208+I209+I202+I210</f>
        <v>6006516.2400000002</v>
      </c>
    </row>
    <row r="200" spans="1:9" x14ac:dyDescent="0.3">
      <c r="A200" s="22"/>
      <c r="B200" s="23" t="s">
        <v>389</v>
      </c>
      <c r="C200" s="89"/>
      <c r="D200" s="90">
        <v>8896550</v>
      </c>
      <c r="E200" s="90">
        <v>8528650</v>
      </c>
      <c r="F200" s="90">
        <v>7326920</v>
      </c>
      <c r="G200" s="45">
        <v>6899446.9400000004</v>
      </c>
      <c r="H200" s="45">
        <f t="shared" ref="H200" si="169">G200-I200</f>
        <v>892930.70000000019</v>
      </c>
      <c r="I200" s="45">
        <v>6006516.2400000002</v>
      </c>
    </row>
    <row r="201" spans="1:9" ht="30" x14ac:dyDescent="0.3">
      <c r="A201" s="22"/>
      <c r="B201" s="23" t="s">
        <v>390</v>
      </c>
      <c r="C201" s="89"/>
      <c r="D201" s="90"/>
      <c r="E201" s="90"/>
      <c r="F201" s="90"/>
      <c r="G201" s="45"/>
      <c r="H201" s="45"/>
      <c r="I201" s="45"/>
    </row>
    <row r="202" spans="1:9" x14ac:dyDescent="0.3">
      <c r="A202" s="22"/>
      <c r="B202" s="23" t="s">
        <v>513</v>
      </c>
      <c r="C202" s="89">
        <f>C203+C204</f>
        <v>0</v>
      </c>
      <c r="D202" s="89">
        <f t="shared" ref="D202:H202" si="170">D203+D204</f>
        <v>0</v>
      </c>
      <c r="E202" s="89">
        <f t="shared" si="170"/>
        <v>0</v>
      </c>
      <c r="F202" s="89">
        <f t="shared" si="170"/>
        <v>0</v>
      </c>
      <c r="G202" s="89">
        <f t="shared" si="170"/>
        <v>0</v>
      </c>
      <c r="H202" s="89">
        <f t="shared" si="170"/>
        <v>0</v>
      </c>
      <c r="I202" s="89">
        <f t="shared" ref="I202" si="171">I203+I204</f>
        <v>0</v>
      </c>
    </row>
    <row r="203" spans="1:9" x14ac:dyDescent="0.3">
      <c r="A203" s="22"/>
      <c r="B203" s="23" t="s">
        <v>336</v>
      </c>
      <c r="C203" s="89"/>
      <c r="D203" s="90"/>
      <c r="E203" s="90"/>
      <c r="F203" s="90"/>
      <c r="G203" s="45"/>
      <c r="H203" s="45"/>
      <c r="I203" s="45"/>
    </row>
    <row r="204" spans="1:9" ht="60" x14ac:dyDescent="0.3">
      <c r="A204" s="22"/>
      <c r="B204" s="23" t="s">
        <v>509</v>
      </c>
      <c r="C204" s="89"/>
      <c r="D204" s="90"/>
      <c r="E204" s="90"/>
      <c r="F204" s="90"/>
      <c r="G204" s="45"/>
      <c r="H204" s="45"/>
      <c r="I204" s="45"/>
    </row>
    <row r="205" spans="1:9" ht="30" x14ac:dyDescent="0.3">
      <c r="A205" s="22"/>
      <c r="B205" s="23" t="s">
        <v>391</v>
      </c>
      <c r="C205" s="89">
        <f>C206+C207</f>
        <v>0</v>
      </c>
      <c r="D205" s="89">
        <f t="shared" ref="D205:H205" si="172">D206+D207</f>
        <v>0</v>
      </c>
      <c r="E205" s="89">
        <f t="shared" si="172"/>
        <v>0</v>
      </c>
      <c r="F205" s="89">
        <f t="shared" si="172"/>
        <v>0</v>
      </c>
      <c r="G205" s="89">
        <f t="shared" si="172"/>
        <v>0</v>
      </c>
      <c r="H205" s="89">
        <f t="shared" si="172"/>
        <v>0</v>
      </c>
      <c r="I205" s="89">
        <f t="shared" ref="I205" si="173">I206+I207</f>
        <v>0</v>
      </c>
    </row>
    <row r="206" spans="1:9" x14ac:dyDescent="0.3">
      <c r="A206" s="22"/>
      <c r="B206" s="23" t="s">
        <v>336</v>
      </c>
      <c r="C206" s="89"/>
      <c r="D206" s="90"/>
      <c r="E206" s="90"/>
      <c r="F206" s="90"/>
      <c r="G206" s="45"/>
      <c r="H206" s="45"/>
      <c r="I206" s="45"/>
    </row>
    <row r="207" spans="1:9" ht="60" x14ac:dyDescent="0.3">
      <c r="A207" s="22"/>
      <c r="B207" s="23" t="s">
        <v>509</v>
      </c>
      <c r="C207" s="89"/>
      <c r="D207" s="90"/>
      <c r="E207" s="90"/>
      <c r="F207" s="90"/>
      <c r="G207" s="45"/>
      <c r="H207" s="45"/>
      <c r="I207" s="45"/>
    </row>
    <row r="208" spans="1:9" s="19" customFormat="1" ht="30" x14ac:dyDescent="0.3">
      <c r="A208" s="22"/>
      <c r="B208" s="23" t="s">
        <v>392</v>
      </c>
      <c r="C208" s="89"/>
      <c r="D208" s="90"/>
      <c r="E208" s="90"/>
      <c r="F208" s="90"/>
      <c r="G208" s="45"/>
      <c r="H208" s="45"/>
      <c r="I208" s="45"/>
    </row>
    <row r="209" spans="1:9" s="19" customFormat="1" ht="30" x14ac:dyDescent="0.3">
      <c r="A209" s="22"/>
      <c r="B209" s="23" t="s">
        <v>495</v>
      </c>
      <c r="C209" s="89"/>
      <c r="D209" s="90"/>
      <c r="E209" s="90"/>
      <c r="F209" s="90"/>
      <c r="G209" s="45"/>
      <c r="H209" s="45"/>
      <c r="I209" s="45"/>
    </row>
    <row r="210" spans="1:9" s="19" customFormat="1" ht="60" x14ac:dyDescent="0.3">
      <c r="A210" s="22"/>
      <c r="B210" s="23" t="s">
        <v>509</v>
      </c>
      <c r="C210" s="89"/>
      <c r="D210" s="90"/>
      <c r="E210" s="90"/>
      <c r="F210" s="90"/>
      <c r="G210" s="45"/>
      <c r="H210" s="45"/>
      <c r="I210" s="45"/>
    </row>
    <row r="211" spans="1:9" x14ac:dyDescent="0.3">
      <c r="A211" s="22"/>
      <c r="B211" s="24" t="s">
        <v>328</v>
      </c>
      <c r="C211" s="89"/>
      <c r="D211" s="90"/>
      <c r="E211" s="90"/>
      <c r="F211" s="90"/>
      <c r="G211" s="45">
        <v>-1602.31</v>
      </c>
      <c r="H211" s="45">
        <f t="shared" ref="H211" si="174">G211-I211</f>
        <v>0</v>
      </c>
      <c r="I211" s="45">
        <v>-1602.31</v>
      </c>
    </row>
    <row r="212" spans="1:9" ht="16.5" customHeight="1" x14ac:dyDescent="0.3">
      <c r="A212" s="17" t="s">
        <v>402</v>
      </c>
      <c r="B212" s="44" t="s">
        <v>394</v>
      </c>
      <c r="C212" s="89">
        <f>+C213+C214+C215+C216</f>
        <v>0</v>
      </c>
      <c r="D212" s="89">
        <f t="shared" ref="D212:H212" si="175">+D213+D214+D215+D216</f>
        <v>1067000</v>
      </c>
      <c r="E212" s="89">
        <f t="shared" si="175"/>
        <v>1127000</v>
      </c>
      <c r="F212" s="89">
        <f t="shared" si="175"/>
        <v>874000</v>
      </c>
      <c r="G212" s="89">
        <f t="shared" si="175"/>
        <v>771366.44</v>
      </c>
      <c r="H212" s="89">
        <f t="shared" si="175"/>
        <v>96306</v>
      </c>
      <c r="I212" s="89">
        <f t="shared" ref="I212" si="176">+I213+I214+I215+I216</f>
        <v>675060.44</v>
      </c>
    </row>
    <row r="213" spans="1:9" ht="16.5" customHeight="1" x14ac:dyDescent="0.3">
      <c r="A213" s="17"/>
      <c r="B213" s="42" t="s">
        <v>378</v>
      </c>
      <c r="C213" s="89"/>
      <c r="D213" s="90">
        <v>1067000</v>
      </c>
      <c r="E213" s="90">
        <v>1127000</v>
      </c>
      <c r="F213" s="90">
        <v>874000</v>
      </c>
      <c r="G213" s="45">
        <v>771366.44</v>
      </c>
      <c r="H213" s="45">
        <f t="shared" ref="H213" si="177">G213-I213</f>
        <v>96306</v>
      </c>
      <c r="I213" s="45">
        <v>675060.44</v>
      </c>
    </row>
    <row r="214" spans="1:9" ht="16.5" customHeight="1" x14ac:dyDescent="0.3">
      <c r="A214" s="22"/>
      <c r="B214" s="42" t="s">
        <v>386</v>
      </c>
      <c r="C214" s="89"/>
      <c r="D214" s="90"/>
      <c r="E214" s="90"/>
      <c r="F214" s="90"/>
      <c r="G214" s="45"/>
      <c r="H214" s="45"/>
      <c r="I214" s="45"/>
    </row>
    <row r="215" spans="1:9" ht="30" x14ac:dyDescent="0.3">
      <c r="A215" s="22"/>
      <c r="B215" s="42" t="s">
        <v>495</v>
      </c>
      <c r="C215" s="89"/>
      <c r="D215" s="90"/>
      <c r="E215" s="90"/>
      <c r="F215" s="90"/>
      <c r="G215" s="45"/>
      <c r="H215" s="45"/>
      <c r="I215" s="45"/>
    </row>
    <row r="216" spans="1:9" ht="60" x14ac:dyDescent="0.3">
      <c r="A216" s="22"/>
      <c r="B216" s="42" t="s">
        <v>509</v>
      </c>
      <c r="C216" s="89"/>
      <c r="D216" s="90"/>
      <c r="E216" s="90"/>
      <c r="F216" s="90"/>
      <c r="G216" s="45"/>
      <c r="H216" s="45"/>
      <c r="I216" s="45"/>
    </row>
    <row r="217" spans="1:9" ht="16.5" customHeight="1" x14ac:dyDescent="0.3">
      <c r="A217" s="22"/>
      <c r="B217" s="24" t="s">
        <v>328</v>
      </c>
      <c r="C217" s="89"/>
      <c r="D217" s="90"/>
      <c r="E217" s="90"/>
      <c r="F217" s="90"/>
      <c r="G217" s="45">
        <v>-639</v>
      </c>
      <c r="H217" s="45">
        <f t="shared" ref="H217:H219" si="178">G217-I217</f>
        <v>0</v>
      </c>
      <c r="I217" s="45">
        <v>-639</v>
      </c>
    </row>
    <row r="218" spans="1:9" ht="16.5" customHeight="1" x14ac:dyDescent="0.3">
      <c r="A218" s="17" t="s">
        <v>405</v>
      </c>
      <c r="B218" s="24" t="s">
        <v>396</v>
      </c>
      <c r="C218" s="89">
        <f>C219+C220</f>
        <v>0</v>
      </c>
      <c r="D218" s="89">
        <f t="shared" ref="D218:H218" si="179">D219+D220</f>
        <v>242000</v>
      </c>
      <c r="E218" s="89">
        <f t="shared" si="179"/>
        <v>262000</v>
      </c>
      <c r="F218" s="89">
        <f t="shared" si="179"/>
        <v>189000</v>
      </c>
      <c r="G218" s="89">
        <f t="shared" si="179"/>
        <v>166000</v>
      </c>
      <c r="H218" s="89">
        <f t="shared" si="179"/>
        <v>22000</v>
      </c>
      <c r="I218" s="89">
        <f t="shared" ref="I218" si="180">I219+I220</f>
        <v>144000</v>
      </c>
    </row>
    <row r="219" spans="1:9" ht="16.5" customHeight="1" x14ac:dyDescent="0.3">
      <c r="A219" s="17"/>
      <c r="B219" s="24" t="s">
        <v>336</v>
      </c>
      <c r="C219" s="89"/>
      <c r="D219" s="90">
        <v>242000</v>
      </c>
      <c r="E219" s="90">
        <v>262000</v>
      </c>
      <c r="F219" s="90">
        <v>189000</v>
      </c>
      <c r="G219" s="96">
        <v>166000</v>
      </c>
      <c r="H219" s="45">
        <f t="shared" si="178"/>
        <v>22000</v>
      </c>
      <c r="I219" s="96">
        <v>144000</v>
      </c>
    </row>
    <row r="220" spans="1:9" ht="16.5" customHeight="1" x14ac:dyDescent="0.3">
      <c r="A220" s="17"/>
      <c r="B220" s="24" t="s">
        <v>509</v>
      </c>
      <c r="C220" s="89"/>
      <c r="D220" s="90"/>
      <c r="E220" s="90"/>
      <c r="F220" s="90"/>
      <c r="G220" s="96"/>
      <c r="H220" s="96"/>
      <c r="I220" s="96"/>
    </row>
    <row r="221" spans="1:9" ht="16.5" customHeight="1" x14ac:dyDescent="0.3">
      <c r="A221" s="17"/>
      <c r="B221" s="24" t="s">
        <v>328</v>
      </c>
      <c r="C221" s="89"/>
      <c r="D221" s="90"/>
      <c r="E221" s="90"/>
      <c r="F221" s="90"/>
      <c r="G221" s="96"/>
      <c r="H221" s="96"/>
      <c r="I221" s="96"/>
    </row>
    <row r="222" spans="1:9" ht="16.5" customHeight="1" x14ac:dyDescent="0.3">
      <c r="A222" s="17" t="s">
        <v>407</v>
      </c>
      <c r="B222" s="20" t="s">
        <v>398</v>
      </c>
      <c r="C222" s="88">
        <f t="shared" ref="C222" si="181">+C223+C236</f>
        <v>0</v>
      </c>
      <c r="D222" s="88">
        <f t="shared" ref="D222:H222" si="182">+D223+D236</f>
        <v>104941080</v>
      </c>
      <c r="E222" s="88">
        <f t="shared" si="182"/>
        <v>104796120</v>
      </c>
      <c r="F222" s="88">
        <f t="shared" si="182"/>
        <v>89771410</v>
      </c>
      <c r="G222" s="88">
        <f t="shared" si="182"/>
        <v>78921455.680000007</v>
      </c>
      <c r="H222" s="88">
        <f t="shared" si="182"/>
        <v>9699691.200000003</v>
      </c>
      <c r="I222" s="88">
        <f t="shared" ref="I222" si="183">+I223+I236</f>
        <v>69221764.480000004</v>
      </c>
    </row>
    <row r="223" spans="1:9" ht="16.5" customHeight="1" x14ac:dyDescent="0.3">
      <c r="A223" s="22" t="s">
        <v>409</v>
      </c>
      <c r="B223" s="20" t="s">
        <v>399</v>
      </c>
      <c r="C223" s="89">
        <f>C224+C230+C227+C231+C225+C226+C234</f>
        <v>0</v>
      </c>
      <c r="D223" s="89">
        <f t="shared" ref="D223:H223" si="184">D224+D230+D227+D231+D225+D226+D234</f>
        <v>104941080</v>
      </c>
      <c r="E223" s="89">
        <f t="shared" si="184"/>
        <v>104796120</v>
      </c>
      <c r="F223" s="89">
        <f t="shared" si="184"/>
        <v>89771410</v>
      </c>
      <c r="G223" s="89">
        <f t="shared" si="184"/>
        <v>78921455.680000007</v>
      </c>
      <c r="H223" s="89">
        <f t="shared" si="184"/>
        <v>9699691.200000003</v>
      </c>
      <c r="I223" s="89">
        <f t="shared" ref="I223" si="185">I224+I230+I227+I231+I225+I226+I234</f>
        <v>69221764.480000004</v>
      </c>
    </row>
    <row r="224" spans="1:9" x14ac:dyDescent="0.3">
      <c r="A224" s="22"/>
      <c r="B224" s="23" t="s">
        <v>336</v>
      </c>
      <c r="C224" s="89"/>
      <c r="D224" s="90">
        <v>104028930</v>
      </c>
      <c r="E224" s="90">
        <v>104272500</v>
      </c>
      <c r="F224" s="90">
        <v>89247790</v>
      </c>
      <c r="G224" s="45">
        <v>78920691.200000003</v>
      </c>
      <c r="H224" s="45">
        <f t="shared" ref="H224:H226" si="186">G224-I224</f>
        <v>9699691.200000003</v>
      </c>
      <c r="I224" s="45">
        <v>69221000</v>
      </c>
    </row>
    <row r="225" spans="1:9" ht="30" x14ac:dyDescent="0.3">
      <c r="A225" s="22"/>
      <c r="B225" s="23" t="s">
        <v>495</v>
      </c>
      <c r="C225" s="89"/>
      <c r="D225" s="90"/>
      <c r="E225" s="90"/>
      <c r="F225" s="90"/>
      <c r="G225" s="45"/>
      <c r="H225" s="45"/>
      <c r="I225" s="45"/>
    </row>
    <row r="226" spans="1:9" ht="60" x14ac:dyDescent="0.3">
      <c r="A226" s="22"/>
      <c r="B226" s="23" t="s">
        <v>509</v>
      </c>
      <c r="C226" s="89"/>
      <c r="D226" s="90">
        <v>770</v>
      </c>
      <c r="E226" s="90">
        <v>770</v>
      </c>
      <c r="F226" s="90">
        <v>770</v>
      </c>
      <c r="G226" s="45">
        <v>764.48</v>
      </c>
      <c r="H226" s="45">
        <f t="shared" si="186"/>
        <v>0</v>
      </c>
      <c r="I226" s="45">
        <v>764.48</v>
      </c>
    </row>
    <row r="227" spans="1:9" ht="45" x14ac:dyDescent="0.3">
      <c r="A227" s="22"/>
      <c r="B227" s="23" t="s">
        <v>400</v>
      </c>
      <c r="C227" s="89">
        <f>C228+C229</f>
        <v>0</v>
      </c>
      <c r="D227" s="89">
        <f t="shared" ref="D227:H227" si="187">D228+D229</f>
        <v>0</v>
      </c>
      <c r="E227" s="89">
        <f t="shared" si="187"/>
        <v>0</v>
      </c>
      <c r="F227" s="89">
        <f t="shared" si="187"/>
        <v>0</v>
      </c>
      <c r="G227" s="89">
        <f t="shared" si="187"/>
        <v>0</v>
      </c>
      <c r="H227" s="89">
        <f t="shared" si="187"/>
        <v>0</v>
      </c>
      <c r="I227" s="89">
        <f t="shared" ref="I227" si="188">I228+I229</f>
        <v>0</v>
      </c>
    </row>
    <row r="228" spans="1:9" x14ac:dyDescent="0.3">
      <c r="A228" s="22"/>
      <c r="B228" s="23" t="s">
        <v>511</v>
      </c>
      <c r="C228" s="89"/>
      <c r="D228" s="90"/>
      <c r="E228" s="90"/>
      <c r="F228" s="90"/>
      <c r="G228" s="45"/>
      <c r="H228" s="45"/>
      <c r="I228" s="45"/>
    </row>
    <row r="229" spans="1:9" ht="60" x14ac:dyDescent="0.3">
      <c r="A229" s="22"/>
      <c r="B229" s="23" t="s">
        <v>509</v>
      </c>
      <c r="C229" s="89"/>
      <c r="D229" s="90"/>
      <c r="E229" s="90"/>
      <c r="F229" s="90"/>
      <c r="G229" s="45"/>
      <c r="H229" s="45"/>
      <c r="I229" s="45"/>
    </row>
    <row r="230" spans="1:9" ht="30" x14ac:dyDescent="0.3">
      <c r="A230" s="22"/>
      <c r="B230" s="23" t="s">
        <v>401</v>
      </c>
      <c r="C230" s="89"/>
      <c r="D230" s="90"/>
      <c r="E230" s="90"/>
      <c r="F230" s="90"/>
      <c r="G230" s="96"/>
      <c r="H230" s="96"/>
      <c r="I230" s="96"/>
    </row>
    <row r="231" spans="1:9" x14ac:dyDescent="0.3">
      <c r="A231" s="22"/>
      <c r="B231" s="47" t="s">
        <v>403</v>
      </c>
      <c r="C231" s="89">
        <f>C232+C233</f>
        <v>0</v>
      </c>
      <c r="D231" s="89">
        <f t="shared" ref="D231:H231" si="189">D232+D233</f>
        <v>0</v>
      </c>
      <c r="E231" s="89">
        <f t="shared" si="189"/>
        <v>0</v>
      </c>
      <c r="F231" s="89">
        <f t="shared" si="189"/>
        <v>0</v>
      </c>
      <c r="G231" s="89">
        <f t="shared" si="189"/>
        <v>0</v>
      </c>
      <c r="H231" s="89">
        <f t="shared" si="189"/>
        <v>0</v>
      </c>
      <c r="I231" s="89">
        <f t="shared" ref="I231" si="190">I232+I233</f>
        <v>0</v>
      </c>
    </row>
    <row r="232" spans="1:9" x14ac:dyDescent="0.3">
      <c r="A232" s="22"/>
      <c r="B232" s="47" t="s">
        <v>511</v>
      </c>
      <c r="C232" s="89"/>
      <c r="D232" s="90"/>
      <c r="E232" s="90"/>
      <c r="F232" s="90"/>
      <c r="G232" s="45"/>
      <c r="H232" s="45"/>
      <c r="I232" s="45"/>
    </row>
    <row r="233" spans="1:9" ht="60" x14ac:dyDescent="0.3">
      <c r="A233" s="22"/>
      <c r="B233" s="47" t="s">
        <v>509</v>
      </c>
      <c r="C233" s="89"/>
      <c r="D233" s="90"/>
      <c r="E233" s="90"/>
      <c r="F233" s="90"/>
      <c r="G233" s="45"/>
      <c r="H233" s="45"/>
      <c r="I233" s="45"/>
    </row>
    <row r="234" spans="1:9" ht="30" x14ac:dyDescent="0.3">
      <c r="A234" s="22"/>
      <c r="B234" s="47" t="s">
        <v>514</v>
      </c>
      <c r="C234" s="89"/>
      <c r="D234" s="90">
        <v>911380</v>
      </c>
      <c r="E234" s="90">
        <v>522850</v>
      </c>
      <c r="F234" s="90">
        <v>522850</v>
      </c>
      <c r="G234" s="45"/>
      <c r="H234" s="45"/>
      <c r="I234" s="45"/>
    </row>
    <row r="235" spans="1:9" x14ac:dyDescent="0.3">
      <c r="A235" s="22"/>
      <c r="B235" s="24" t="s">
        <v>328</v>
      </c>
      <c r="C235" s="89"/>
      <c r="D235" s="90"/>
      <c r="E235" s="90"/>
      <c r="F235" s="90"/>
      <c r="G235" s="45">
        <v>-72879.62</v>
      </c>
      <c r="H235" s="45">
        <f t="shared" ref="H235" si="191">G235-I235</f>
        <v>-11697.939999999995</v>
      </c>
      <c r="I235" s="45">
        <v>-61181.68</v>
      </c>
    </row>
    <row r="236" spans="1:9" ht="16.5" customHeight="1" x14ac:dyDescent="0.3">
      <c r="A236" s="22" t="s">
        <v>413</v>
      </c>
      <c r="B236" s="20" t="s">
        <v>404</v>
      </c>
      <c r="C236" s="89">
        <f>C237+C238+C239</f>
        <v>0</v>
      </c>
      <c r="D236" s="89">
        <f t="shared" ref="D236:H236" si="192">D237+D238+D239</f>
        <v>0</v>
      </c>
      <c r="E236" s="89">
        <f t="shared" si="192"/>
        <v>0</v>
      </c>
      <c r="F236" s="89">
        <f t="shared" si="192"/>
        <v>0</v>
      </c>
      <c r="G236" s="89">
        <f t="shared" si="192"/>
        <v>0</v>
      </c>
      <c r="H236" s="89">
        <f t="shared" si="192"/>
        <v>0</v>
      </c>
      <c r="I236" s="89">
        <f t="shared" ref="I236" si="193">I237+I238+I239</f>
        <v>0</v>
      </c>
    </row>
    <row r="237" spans="1:9" ht="16.5" customHeight="1" x14ac:dyDescent="0.3">
      <c r="A237" s="22"/>
      <c r="B237" s="23" t="s">
        <v>336</v>
      </c>
      <c r="C237" s="89"/>
      <c r="D237" s="90"/>
      <c r="E237" s="90"/>
      <c r="F237" s="90"/>
      <c r="G237" s="45"/>
      <c r="H237" s="45"/>
      <c r="I237" s="45"/>
    </row>
    <row r="238" spans="1:9" ht="16.5" customHeight="1" x14ac:dyDescent="0.3">
      <c r="A238" s="22"/>
      <c r="B238" s="48" t="s">
        <v>406</v>
      </c>
      <c r="C238" s="89"/>
      <c r="D238" s="90"/>
      <c r="E238" s="90"/>
      <c r="F238" s="90"/>
      <c r="G238" s="45"/>
      <c r="H238" s="45"/>
      <c r="I238" s="45"/>
    </row>
    <row r="239" spans="1:9" ht="60" x14ac:dyDescent="0.3">
      <c r="A239" s="22"/>
      <c r="B239" s="48" t="s">
        <v>509</v>
      </c>
      <c r="C239" s="89"/>
      <c r="D239" s="90"/>
      <c r="E239" s="90"/>
      <c r="F239" s="90"/>
      <c r="G239" s="45"/>
      <c r="H239" s="45"/>
      <c r="I239" s="45"/>
    </row>
    <row r="240" spans="1:9" ht="16.5" customHeight="1" x14ac:dyDescent="0.3">
      <c r="A240" s="22"/>
      <c r="B240" s="24" t="s">
        <v>328</v>
      </c>
      <c r="C240" s="89"/>
      <c r="D240" s="90"/>
      <c r="E240" s="90"/>
      <c r="F240" s="90"/>
      <c r="G240" s="45"/>
      <c r="H240" s="45"/>
      <c r="I240" s="45"/>
    </row>
    <row r="241" spans="1:9" ht="16.5" customHeight="1" x14ac:dyDescent="0.3">
      <c r="A241" s="17" t="s">
        <v>416</v>
      </c>
      <c r="B241" s="24" t="s">
        <v>408</v>
      </c>
      <c r="C241" s="89"/>
      <c r="D241" s="90">
        <v>115000</v>
      </c>
      <c r="E241" s="90">
        <v>116000</v>
      </c>
      <c r="F241" s="90">
        <v>86600</v>
      </c>
      <c r="G241" s="45">
        <v>71822.5</v>
      </c>
      <c r="H241" s="45">
        <f t="shared" ref="H241:H242" si="194">G241-I241</f>
        <v>9200</v>
      </c>
      <c r="I241" s="45">
        <v>62622.5</v>
      </c>
    </row>
    <row r="242" spans="1:9" ht="16.5" customHeight="1" x14ac:dyDescent="0.3">
      <c r="A242" s="17"/>
      <c r="B242" s="24" t="s">
        <v>328</v>
      </c>
      <c r="C242" s="89"/>
      <c r="D242" s="90"/>
      <c r="E242" s="90"/>
      <c r="F242" s="90"/>
      <c r="G242" s="45">
        <v>-1320</v>
      </c>
      <c r="H242" s="45">
        <f t="shared" si="194"/>
        <v>0</v>
      </c>
      <c r="I242" s="45">
        <v>-1320</v>
      </c>
    </row>
    <row r="243" spans="1:9" ht="16.5" customHeight="1" x14ac:dyDescent="0.3">
      <c r="A243" s="17" t="s">
        <v>417</v>
      </c>
      <c r="B243" s="24" t="s">
        <v>410</v>
      </c>
      <c r="C243" s="89"/>
      <c r="D243" s="90">
        <v>5875110</v>
      </c>
      <c r="E243" s="90">
        <v>5875110</v>
      </c>
      <c r="F243" s="90">
        <v>5875110</v>
      </c>
      <c r="G243" s="45">
        <v>5875098.6900000004</v>
      </c>
      <c r="H243" s="45">
        <f t="shared" ref="H243:H244" si="195">G243-I243</f>
        <v>30699.670000000857</v>
      </c>
      <c r="I243" s="45">
        <v>5844399.0199999996</v>
      </c>
    </row>
    <row r="244" spans="1:9" ht="16.5" customHeight="1" x14ac:dyDescent="0.3">
      <c r="A244" s="17"/>
      <c r="B244" s="24" t="s">
        <v>328</v>
      </c>
      <c r="C244" s="89"/>
      <c r="D244" s="90"/>
      <c r="E244" s="90"/>
      <c r="F244" s="90"/>
      <c r="G244" s="45">
        <v>-33401.800000000003</v>
      </c>
      <c r="H244" s="45">
        <f t="shared" si="195"/>
        <v>-4236.4100000000035</v>
      </c>
      <c r="I244" s="45">
        <v>-29165.39</v>
      </c>
    </row>
    <row r="245" spans="1:9" x14ac:dyDescent="0.3">
      <c r="A245" s="17"/>
      <c r="B245" s="20" t="s">
        <v>411</v>
      </c>
      <c r="C245" s="89">
        <f t="shared" ref="C245:H245" si="196">C88+C106+C140+C168+C172+C176+C187+C193+C198+C211+C217+C221+C235+C240+C242+C244</f>
        <v>0</v>
      </c>
      <c r="D245" s="89">
        <f t="shared" si="196"/>
        <v>0</v>
      </c>
      <c r="E245" s="89">
        <f t="shared" si="196"/>
        <v>0</v>
      </c>
      <c r="F245" s="89">
        <f t="shared" si="196"/>
        <v>0</v>
      </c>
      <c r="G245" s="89">
        <f t="shared" si="196"/>
        <v>-4327707.76</v>
      </c>
      <c r="H245" s="89">
        <f t="shared" si="196"/>
        <v>-8917.33</v>
      </c>
      <c r="I245" s="89">
        <f t="shared" ref="I245" si="197">I88+I106+I140+I168+I172+I176+I187+I193+I198+I211+I217+I221+I235+I240+I242+I244</f>
        <v>-4318790.4299999988</v>
      </c>
    </row>
    <row r="246" spans="1:9" ht="30" x14ac:dyDescent="0.3">
      <c r="A246" s="17" t="s">
        <v>208</v>
      </c>
      <c r="B246" s="20" t="s">
        <v>193</v>
      </c>
      <c r="C246" s="89">
        <f t="shared" ref="C246:I246" si="198">C247</f>
        <v>0</v>
      </c>
      <c r="D246" s="89">
        <f t="shared" si="198"/>
        <v>125769000</v>
      </c>
      <c r="E246" s="89">
        <f t="shared" si="198"/>
        <v>125769000</v>
      </c>
      <c r="F246" s="89">
        <f t="shared" si="198"/>
        <v>107789970</v>
      </c>
      <c r="G246" s="89">
        <f t="shared" si="198"/>
        <v>88427136</v>
      </c>
      <c r="H246" s="89">
        <f t="shared" si="198"/>
        <v>10138381</v>
      </c>
      <c r="I246" s="89">
        <f t="shared" si="198"/>
        <v>78288755</v>
      </c>
    </row>
    <row r="247" spans="1:9" x14ac:dyDescent="0.3">
      <c r="A247" s="17" t="s">
        <v>420</v>
      </c>
      <c r="B247" s="20" t="s">
        <v>412</v>
      </c>
      <c r="C247" s="89">
        <f t="shared" ref="C247:H247" si="199">C248+C258</f>
        <v>0</v>
      </c>
      <c r="D247" s="89">
        <f t="shared" si="199"/>
        <v>125769000</v>
      </c>
      <c r="E247" s="89">
        <f t="shared" si="199"/>
        <v>125769000</v>
      </c>
      <c r="F247" s="89">
        <f t="shared" si="199"/>
        <v>107789970</v>
      </c>
      <c r="G247" s="89">
        <f t="shared" si="199"/>
        <v>88427136</v>
      </c>
      <c r="H247" s="89">
        <f t="shared" si="199"/>
        <v>10138381</v>
      </c>
      <c r="I247" s="89">
        <f t="shared" ref="I247" si="200">I248+I258</f>
        <v>78288755</v>
      </c>
    </row>
    <row r="248" spans="1:9" ht="30" x14ac:dyDescent="0.3">
      <c r="A248" s="17" t="s">
        <v>422</v>
      </c>
      <c r="B248" s="20" t="s">
        <v>414</v>
      </c>
      <c r="C248" s="89">
        <f>C249+C252+C250+C251+C256+C257</f>
        <v>0</v>
      </c>
      <c r="D248" s="89">
        <f t="shared" ref="D248:H248" si="201">D249+D252+D250+D251+D256+D257</f>
        <v>125769000</v>
      </c>
      <c r="E248" s="89">
        <f t="shared" si="201"/>
        <v>125769000</v>
      </c>
      <c r="F248" s="89">
        <f t="shared" si="201"/>
        <v>107789970</v>
      </c>
      <c r="G248" s="89">
        <f t="shared" si="201"/>
        <v>88427136</v>
      </c>
      <c r="H248" s="89">
        <f t="shared" si="201"/>
        <v>10138381</v>
      </c>
      <c r="I248" s="89">
        <f t="shared" ref="I248" si="202">I249+I252+I250+I251+I256+I257</f>
        <v>78288755</v>
      </c>
    </row>
    <row r="249" spans="1:9" ht="30" x14ac:dyDescent="0.3">
      <c r="A249" s="17"/>
      <c r="B249" s="24" t="s">
        <v>483</v>
      </c>
      <c r="C249" s="89"/>
      <c r="D249" s="90">
        <v>115740000</v>
      </c>
      <c r="E249" s="90">
        <v>115740000</v>
      </c>
      <c r="F249" s="90">
        <v>99066000</v>
      </c>
      <c r="G249" s="89">
        <v>81245103</v>
      </c>
      <c r="H249" s="45">
        <f t="shared" ref="H249:H257" si="203">G249-I249</f>
        <v>9244038</v>
      </c>
      <c r="I249" s="89">
        <v>72001065</v>
      </c>
    </row>
    <row r="250" spans="1:9" ht="30" x14ac:dyDescent="0.3">
      <c r="A250" s="17"/>
      <c r="B250" s="24" t="s">
        <v>484</v>
      </c>
      <c r="C250" s="89"/>
      <c r="D250" s="90">
        <v>610000</v>
      </c>
      <c r="E250" s="90">
        <v>610000</v>
      </c>
      <c r="F250" s="90">
        <v>545390</v>
      </c>
      <c r="G250" s="89">
        <v>486294</v>
      </c>
      <c r="H250" s="45">
        <f t="shared" si="203"/>
        <v>57296</v>
      </c>
      <c r="I250" s="89">
        <v>428998</v>
      </c>
    </row>
    <row r="251" spans="1:9" ht="30" x14ac:dyDescent="0.3">
      <c r="A251" s="17"/>
      <c r="B251" s="24" t="s">
        <v>485</v>
      </c>
      <c r="C251" s="89"/>
      <c r="D251" s="90">
        <v>290000</v>
      </c>
      <c r="E251" s="90">
        <v>290000</v>
      </c>
      <c r="F251" s="90">
        <v>258000</v>
      </c>
      <c r="G251" s="89">
        <v>213118</v>
      </c>
      <c r="H251" s="45">
        <f t="shared" si="203"/>
        <v>24094</v>
      </c>
      <c r="I251" s="89">
        <v>189024</v>
      </c>
    </row>
    <row r="252" spans="1:9" ht="45" x14ac:dyDescent="0.3">
      <c r="A252" s="17"/>
      <c r="B252" s="102" t="s">
        <v>486</v>
      </c>
      <c r="C252" s="89">
        <f>C253+C254+C255</f>
        <v>0</v>
      </c>
      <c r="D252" s="89">
        <f t="shared" ref="D252:H252" si="204">D253+D254+D255</f>
        <v>8249000</v>
      </c>
      <c r="E252" s="89">
        <f t="shared" si="204"/>
        <v>8249000</v>
      </c>
      <c r="F252" s="89">
        <f t="shared" si="204"/>
        <v>7419580</v>
      </c>
      <c r="G252" s="89">
        <f t="shared" si="204"/>
        <v>6417271</v>
      </c>
      <c r="H252" s="89">
        <f t="shared" si="204"/>
        <v>812953</v>
      </c>
      <c r="I252" s="89">
        <f t="shared" ref="I252" si="205">I253+I254+I255</f>
        <v>5604318</v>
      </c>
    </row>
    <row r="253" spans="1:9" ht="75" x14ac:dyDescent="0.3">
      <c r="A253" s="17"/>
      <c r="B253" s="24" t="s">
        <v>415</v>
      </c>
      <c r="C253" s="89"/>
      <c r="D253" s="90">
        <v>3800000</v>
      </c>
      <c r="E253" s="90">
        <v>3800000</v>
      </c>
      <c r="F253" s="90">
        <v>3441220</v>
      </c>
      <c r="G253" s="89">
        <v>3004415</v>
      </c>
      <c r="H253" s="45">
        <f t="shared" si="203"/>
        <v>384860</v>
      </c>
      <c r="I253" s="89">
        <v>2619555</v>
      </c>
    </row>
    <row r="254" spans="1:9" ht="75" x14ac:dyDescent="0.3">
      <c r="A254" s="17"/>
      <c r="B254" s="24" t="s">
        <v>507</v>
      </c>
      <c r="C254" s="89"/>
      <c r="D254" s="90">
        <v>3120000</v>
      </c>
      <c r="E254" s="90">
        <v>3120000</v>
      </c>
      <c r="F254" s="90">
        <v>2862360</v>
      </c>
      <c r="G254" s="89">
        <v>2566712</v>
      </c>
      <c r="H254" s="45">
        <f t="shared" si="203"/>
        <v>307913</v>
      </c>
      <c r="I254" s="89">
        <v>2258799</v>
      </c>
    </row>
    <row r="255" spans="1:9" ht="60" x14ac:dyDescent="0.3">
      <c r="A255" s="17"/>
      <c r="B255" s="24" t="s">
        <v>506</v>
      </c>
      <c r="C255" s="89"/>
      <c r="D255" s="90">
        <v>1329000</v>
      </c>
      <c r="E255" s="90">
        <v>1329000</v>
      </c>
      <c r="F255" s="90">
        <v>1116000</v>
      </c>
      <c r="G255" s="89">
        <v>846144</v>
      </c>
      <c r="H255" s="45">
        <f t="shared" si="203"/>
        <v>120180</v>
      </c>
      <c r="I255" s="89">
        <v>725964</v>
      </c>
    </row>
    <row r="256" spans="1:9" ht="45" x14ac:dyDescent="0.3">
      <c r="A256" s="17"/>
      <c r="B256" s="24" t="s">
        <v>487</v>
      </c>
      <c r="C256" s="89"/>
      <c r="D256" s="90"/>
      <c r="E256" s="90"/>
      <c r="F256" s="90"/>
      <c r="G256" s="89"/>
      <c r="H256" s="89"/>
      <c r="I256" s="89"/>
    </row>
    <row r="257" spans="1:15" ht="45" x14ac:dyDescent="0.3">
      <c r="A257" s="17"/>
      <c r="B257" s="24" t="s">
        <v>504</v>
      </c>
      <c r="C257" s="89"/>
      <c r="D257" s="90">
        <v>880000</v>
      </c>
      <c r="E257" s="90">
        <v>880000</v>
      </c>
      <c r="F257" s="90">
        <v>501000</v>
      </c>
      <c r="G257" s="89">
        <v>65350</v>
      </c>
      <c r="H257" s="45">
        <f t="shared" si="203"/>
        <v>0</v>
      </c>
      <c r="I257" s="89">
        <v>65350</v>
      </c>
    </row>
    <row r="258" spans="1:15" x14ac:dyDescent="0.3">
      <c r="A258" s="17" t="s">
        <v>428</v>
      </c>
      <c r="B258" s="20" t="s">
        <v>488</v>
      </c>
      <c r="C258" s="89">
        <f>C259+C260</f>
        <v>0</v>
      </c>
      <c r="D258" s="89">
        <f t="shared" ref="D258:H258" si="206">D259+D260</f>
        <v>0</v>
      </c>
      <c r="E258" s="89">
        <f t="shared" si="206"/>
        <v>0</v>
      </c>
      <c r="F258" s="89">
        <f t="shared" si="206"/>
        <v>0</v>
      </c>
      <c r="G258" s="89">
        <f t="shared" si="206"/>
        <v>0</v>
      </c>
      <c r="H258" s="89">
        <f t="shared" si="206"/>
        <v>0</v>
      </c>
      <c r="I258" s="89">
        <f t="shared" ref="I258" si="207">I259+I260</f>
        <v>0</v>
      </c>
    </row>
    <row r="259" spans="1:15" ht="45" x14ac:dyDescent="0.3">
      <c r="A259" s="17"/>
      <c r="B259" s="24" t="s">
        <v>489</v>
      </c>
      <c r="C259" s="89"/>
      <c r="D259" s="90"/>
      <c r="E259" s="90"/>
      <c r="F259" s="90"/>
      <c r="G259" s="89"/>
      <c r="H259" s="89"/>
      <c r="I259" s="89"/>
    </row>
    <row r="260" spans="1:15" ht="30" x14ac:dyDescent="0.3">
      <c r="A260" s="17"/>
      <c r="B260" s="24" t="s">
        <v>490</v>
      </c>
      <c r="C260" s="89"/>
      <c r="D260" s="90"/>
      <c r="E260" s="90"/>
      <c r="F260" s="90"/>
      <c r="G260" s="89"/>
      <c r="H260" s="89"/>
      <c r="I260" s="89"/>
    </row>
    <row r="261" spans="1:15" x14ac:dyDescent="0.3">
      <c r="A261" s="17" t="s">
        <v>430</v>
      </c>
      <c r="B261" s="49" t="s">
        <v>418</v>
      </c>
      <c r="C261" s="93">
        <f>+C262</f>
        <v>0</v>
      </c>
      <c r="D261" s="93">
        <f t="shared" ref="D261:I263" si="208">+D262</f>
        <v>14693270</v>
      </c>
      <c r="E261" s="93">
        <f t="shared" si="208"/>
        <v>14693270</v>
      </c>
      <c r="F261" s="93">
        <f t="shared" si="208"/>
        <v>14693270</v>
      </c>
      <c r="G261" s="93">
        <f t="shared" si="208"/>
        <v>14643340.380000001</v>
      </c>
      <c r="H261" s="93">
        <f t="shared" si="208"/>
        <v>231122</v>
      </c>
      <c r="I261" s="93">
        <f t="shared" si="208"/>
        <v>14412218.380000001</v>
      </c>
    </row>
    <row r="262" spans="1:15" ht="16.5" customHeight="1" x14ac:dyDescent="0.3">
      <c r="A262" s="17" t="s">
        <v>432</v>
      </c>
      <c r="B262" s="49" t="s">
        <v>189</v>
      </c>
      <c r="C262" s="93">
        <f>+C263</f>
        <v>0</v>
      </c>
      <c r="D262" s="93">
        <f t="shared" si="208"/>
        <v>14693270</v>
      </c>
      <c r="E262" s="93">
        <f t="shared" si="208"/>
        <v>14693270</v>
      </c>
      <c r="F262" s="93">
        <f t="shared" si="208"/>
        <v>14693270</v>
      </c>
      <c r="G262" s="93">
        <f t="shared" si="208"/>
        <v>14643340.380000001</v>
      </c>
      <c r="H262" s="93">
        <f t="shared" si="208"/>
        <v>231122</v>
      </c>
      <c r="I262" s="93">
        <f t="shared" si="208"/>
        <v>14412218.380000001</v>
      </c>
      <c r="O262" s="5" t="s">
        <v>517</v>
      </c>
    </row>
    <row r="263" spans="1:15" ht="16.5" customHeight="1" x14ac:dyDescent="0.3">
      <c r="A263" s="17" t="s">
        <v>434</v>
      </c>
      <c r="B263" s="20" t="s">
        <v>419</v>
      </c>
      <c r="C263" s="93">
        <f>+C264</f>
        <v>0</v>
      </c>
      <c r="D263" s="93">
        <f t="shared" si="208"/>
        <v>14693270</v>
      </c>
      <c r="E263" s="93">
        <f t="shared" si="208"/>
        <v>14693270</v>
      </c>
      <c r="F263" s="93">
        <f t="shared" si="208"/>
        <v>14693270</v>
      </c>
      <c r="G263" s="93">
        <f t="shared" si="208"/>
        <v>14643340.380000001</v>
      </c>
      <c r="H263" s="93">
        <f t="shared" si="208"/>
        <v>231122</v>
      </c>
      <c r="I263" s="93">
        <f t="shared" si="208"/>
        <v>14412218.380000001</v>
      </c>
    </row>
    <row r="264" spans="1:15" ht="16.5" customHeight="1" x14ac:dyDescent="0.3">
      <c r="A264" s="22" t="s">
        <v>436</v>
      </c>
      <c r="B264" s="49" t="s">
        <v>421</v>
      </c>
      <c r="C264" s="88">
        <f t="shared" ref="C264:I264" si="209">C265</f>
        <v>0</v>
      </c>
      <c r="D264" s="88">
        <f t="shared" si="209"/>
        <v>14693270</v>
      </c>
      <c r="E264" s="88">
        <f t="shared" si="209"/>
        <v>14693270</v>
      </c>
      <c r="F264" s="88">
        <f t="shared" si="209"/>
        <v>14693270</v>
      </c>
      <c r="G264" s="88">
        <f t="shared" si="209"/>
        <v>14643340.380000001</v>
      </c>
      <c r="H264" s="88">
        <f t="shared" si="209"/>
        <v>231122</v>
      </c>
      <c r="I264" s="88">
        <f t="shared" si="209"/>
        <v>14412218.380000001</v>
      </c>
    </row>
    <row r="265" spans="1:15" ht="16.5" customHeight="1" x14ac:dyDescent="0.3">
      <c r="A265" s="22" t="s">
        <v>438</v>
      </c>
      <c r="B265" s="49" t="s">
        <v>423</v>
      </c>
      <c r="C265" s="88">
        <f t="shared" ref="C265:H265" si="210">C267+C268+C269</f>
        <v>0</v>
      </c>
      <c r="D265" s="88">
        <f t="shared" si="210"/>
        <v>14693270</v>
      </c>
      <c r="E265" s="88">
        <f t="shared" si="210"/>
        <v>14693270</v>
      </c>
      <c r="F265" s="88">
        <f t="shared" si="210"/>
        <v>14693270</v>
      </c>
      <c r="G265" s="88">
        <f t="shared" si="210"/>
        <v>14643340.380000001</v>
      </c>
      <c r="H265" s="88">
        <f t="shared" si="210"/>
        <v>231122</v>
      </c>
      <c r="I265" s="88">
        <f t="shared" ref="I265" si="211">I267+I268+I269</f>
        <v>14412218.380000001</v>
      </c>
    </row>
    <row r="266" spans="1:15" ht="16.5" customHeight="1" x14ac:dyDescent="0.3">
      <c r="A266" s="17" t="s">
        <v>440</v>
      </c>
      <c r="B266" s="49" t="s">
        <v>424</v>
      </c>
      <c r="C266" s="88">
        <f t="shared" ref="C266:I266" si="212">C267</f>
        <v>0</v>
      </c>
      <c r="D266" s="88">
        <f t="shared" si="212"/>
        <v>10622290</v>
      </c>
      <c r="E266" s="88">
        <f t="shared" si="212"/>
        <v>10622290</v>
      </c>
      <c r="F266" s="88">
        <f t="shared" si="212"/>
        <v>10622290</v>
      </c>
      <c r="G266" s="88">
        <f t="shared" si="212"/>
        <v>10622176</v>
      </c>
      <c r="H266" s="88">
        <f t="shared" si="212"/>
        <v>98200</v>
      </c>
      <c r="I266" s="88">
        <f t="shared" si="212"/>
        <v>10523976</v>
      </c>
    </row>
    <row r="267" spans="1:15" ht="16.5" customHeight="1" x14ac:dyDescent="0.3">
      <c r="A267" s="22" t="s">
        <v>442</v>
      </c>
      <c r="B267" s="50" t="s">
        <v>425</v>
      </c>
      <c r="C267" s="89"/>
      <c r="D267" s="90">
        <v>10622290</v>
      </c>
      <c r="E267" s="90">
        <v>10622290</v>
      </c>
      <c r="F267" s="90">
        <v>10622290</v>
      </c>
      <c r="G267" s="45">
        <v>10622176</v>
      </c>
      <c r="H267" s="45">
        <f t="shared" ref="H267:H269" si="213">G267-I267</f>
        <v>98200</v>
      </c>
      <c r="I267" s="45">
        <v>10523976</v>
      </c>
    </row>
    <row r="268" spans="1:15" ht="16.5" customHeight="1" x14ac:dyDescent="0.3">
      <c r="A268" s="22" t="s">
        <v>443</v>
      </c>
      <c r="B268" s="50" t="s">
        <v>426</v>
      </c>
      <c r="C268" s="89"/>
      <c r="D268" s="90">
        <v>4070980</v>
      </c>
      <c r="E268" s="90">
        <v>4070980</v>
      </c>
      <c r="F268" s="90">
        <v>4070980</v>
      </c>
      <c r="G268" s="45">
        <v>4070973</v>
      </c>
      <c r="H268" s="45">
        <f t="shared" si="213"/>
        <v>132922</v>
      </c>
      <c r="I268" s="45">
        <v>3938051</v>
      </c>
    </row>
    <row r="269" spans="1:15" ht="16.5" customHeight="1" x14ac:dyDescent="0.3">
      <c r="A269" s="22"/>
      <c r="B269" s="28" t="s">
        <v>427</v>
      </c>
      <c r="C269" s="89"/>
      <c r="D269" s="90"/>
      <c r="E269" s="90"/>
      <c r="F269" s="90"/>
      <c r="G269" s="45">
        <v>-49808.62</v>
      </c>
      <c r="H269" s="45">
        <f t="shared" si="213"/>
        <v>0</v>
      </c>
      <c r="I269" s="45">
        <v>-49808.62</v>
      </c>
    </row>
    <row r="270" spans="1:15" ht="30" x14ac:dyDescent="0.3">
      <c r="A270" s="22" t="s">
        <v>211</v>
      </c>
      <c r="B270" s="51" t="s">
        <v>195</v>
      </c>
      <c r="C270" s="86">
        <f t="shared" ref="C270" si="214">C275+C271</f>
        <v>0</v>
      </c>
      <c r="D270" s="86">
        <f t="shared" ref="D270:H270" si="215">D275+D271</f>
        <v>0</v>
      </c>
      <c r="E270" s="86">
        <f t="shared" si="215"/>
        <v>0</v>
      </c>
      <c r="F270" s="86">
        <f t="shared" si="215"/>
        <v>0</v>
      </c>
      <c r="G270" s="86">
        <f t="shared" si="215"/>
        <v>0</v>
      </c>
      <c r="H270" s="86">
        <f t="shared" si="215"/>
        <v>0</v>
      </c>
      <c r="I270" s="86">
        <f t="shared" ref="I270" si="216">I275+I271</f>
        <v>0</v>
      </c>
    </row>
    <row r="271" spans="1:15" x14ac:dyDescent="0.3">
      <c r="A271" s="22" t="s">
        <v>445</v>
      </c>
      <c r="B271" s="51" t="s">
        <v>429</v>
      </c>
      <c r="C271" s="86">
        <f t="shared" ref="C271" si="217">C272+C273+C274</f>
        <v>0</v>
      </c>
      <c r="D271" s="86">
        <f t="shared" ref="D271:H271" si="218">D272+D273+D274</f>
        <v>0</v>
      </c>
      <c r="E271" s="86">
        <f t="shared" si="218"/>
        <v>0</v>
      </c>
      <c r="F271" s="86">
        <f t="shared" si="218"/>
        <v>0</v>
      </c>
      <c r="G271" s="86">
        <f t="shared" si="218"/>
        <v>0</v>
      </c>
      <c r="H271" s="86">
        <f t="shared" si="218"/>
        <v>0</v>
      </c>
      <c r="I271" s="86">
        <f t="shared" ref="I271" si="219">I272+I273+I274</f>
        <v>0</v>
      </c>
    </row>
    <row r="272" spans="1:15" x14ac:dyDescent="0.3">
      <c r="A272" s="22" t="s">
        <v>446</v>
      </c>
      <c r="B272" s="51" t="s">
        <v>431</v>
      </c>
      <c r="C272" s="86"/>
      <c r="D272" s="90"/>
      <c r="E272" s="90"/>
      <c r="F272" s="90"/>
      <c r="G272" s="86"/>
      <c r="H272" s="86"/>
      <c r="I272" s="86"/>
    </row>
    <row r="273" spans="1:9" x14ac:dyDescent="0.3">
      <c r="A273" s="22" t="s">
        <v>447</v>
      </c>
      <c r="B273" s="51" t="s">
        <v>433</v>
      </c>
      <c r="C273" s="86"/>
      <c r="D273" s="90"/>
      <c r="E273" s="90"/>
      <c r="F273" s="90"/>
      <c r="G273" s="86"/>
      <c r="H273" s="86"/>
      <c r="I273" s="86"/>
    </row>
    <row r="274" spans="1:9" x14ac:dyDescent="0.3">
      <c r="A274" s="22" t="s">
        <v>448</v>
      </c>
      <c r="B274" s="51" t="s">
        <v>435</v>
      </c>
      <c r="C274" s="86"/>
      <c r="D274" s="90"/>
      <c r="E274" s="90"/>
      <c r="F274" s="90"/>
      <c r="G274" s="86"/>
      <c r="H274" s="86"/>
      <c r="I274" s="86"/>
    </row>
    <row r="275" spans="1:9" x14ac:dyDescent="0.3">
      <c r="A275" s="22" t="s">
        <v>449</v>
      </c>
      <c r="B275" s="51" t="s">
        <v>437</v>
      </c>
      <c r="C275" s="86">
        <f t="shared" ref="C275:H275" si="220">C276+C277+C278</f>
        <v>0</v>
      </c>
      <c r="D275" s="86">
        <f t="shared" si="220"/>
        <v>0</v>
      </c>
      <c r="E275" s="86">
        <f t="shared" si="220"/>
        <v>0</v>
      </c>
      <c r="F275" s="86">
        <f t="shared" si="220"/>
        <v>0</v>
      </c>
      <c r="G275" s="86">
        <f t="shared" si="220"/>
        <v>0</v>
      </c>
      <c r="H275" s="86">
        <f t="shared" si="220"/>
        <v>0</v>
      </c>
      <c r="I275" s="86">
        <f t="shared" ref="I275" si="221">I276+I277+I278</f>
        <v>0</v>
      </c>
    </row>
    <row r="276" spans="1:9" x14ac:dyDescent="0.3">
      <c r="A276" s="22" t="s">
        <v>450</v>
      </c>
      <c r="B276" s="52" t="s">
        <v>439</v>
      </c>
      <c r="C276" s="45"/>
      <c r="D276" s="90"/>
      <c r="E276" s="90"/>
      <c r="F276" s="90"/>
      <c r="G276" s="45"/>
      <c r="H276" s="45"/>
      <c r="I276" s="45"/>
    </row>
    <row r="277" spans="1:9" x14ac:dyDescent="0.3">
      <c r="A277" s="22" t="s">
        <v>452</v>
      </c>
      <c r="B277" s="52" t="s">
        <v>441</v>
      </c>
      <c r="C277" s="45"/>
      <c r="D277" s="90"/>
      <c r="E277" s="90"/>
      <c r="F277" s="90"/>
      <c r="G277" s="45"/>
      <c r="H277" s="45"/>
      <c r="I277" s="45"/>
    </row>
    <row r="278" spans="1:9" x14ac:dyDescent="0.3">
      <c r="A278" s="22" t="s">
        <v>454</v>
      </c>
      <c r="B278" s="52" t="s">
        <v>435</v>
      </c>
      <c r="C278" s="45"/>
      <c r="D278" s="90"/>
      <c r="E278" s="90"/>
      <c r="F278" s="90"/>
      <c r="G278" s="45"/>
      <c r="H278" s="45"/>
      <c r="I278" s="45"/>
    </row>
    <row r="279" spans="1:9" x14ac:dyDescent="0.3">
      <c r="A279" s="22" t="s">
        <v>455</v>
      </c>
      <c r="B279" s="51" t="s">
        <v>444</v>
      </c>
      <c r="C279" s="86">
        <f>C280</f>
        <v>0</v>
      </c>
      <c r="D279" s="86">
        <f t="shared" ref="D279:I280" si="222">D280</f>
        <v>0</v>
      </c>
      <c r="E279" s="86">
        <f t="shared" si="222"/>
        <v>0</v>
      </c>
      <c r="F279" s="86">
        <f t="shared" si="222"/>
        <v>0</v>
      </c>
      <c r="G279" s="86">
        <f t="shared" si="222"/>
        <v>0</v>
      </c>
      <c r="H279" s="86">
        <f t="shared" si="222"/>
        <v>0</v>
      </c>
      <c r="I279" s="86">
        <f t="shared" si="222"/>
        <v>0</v>
      </c>
    </row>
    <row r="280" spans="1:9" x14ac:dyDescent="0.3">
      <c r="A280" s="22" t="s">
        <v>456</v>
      </c>
      <c r="B280" s="51" t="s">
        <v>189</v>
      </c>
      <c r="C280" s="86">
        <f>C281</f>
        <v>0</v>
      </c>
      <c r="D280" s="86">
        <f t="shared" si="222"/>
        <v>0</v>
      </c>
      <c r="E280" s="86">
        <f t="shared" si="222"/>
        <v>0</v>
      </c>
      <c r="F280" s="86">
        <f t="shared" si="222"/>
        <v>0</v>
      </c>
      <c r="G280" s="86">
        <f t="shared" si="222"/>
        <v>0</v>
      </c>
      <c r="H280" s="86">
        <f t="shared" si="222"/>
        <v>0</v>
      </c>
      <c r="I280" s="86">
        <f t="shared" si="222"/>
        <v>0</v>
      </c>
    </row>
    <row r="281" spans="1:9" ht="30" x14ac:dyDescent="0.3">
      <c r="A281" s="22" t="s">
        <v>457</v>
      </c>
      <c r="B281" s="51" t="s">
        <v>195</v>
      </c>
      <c r="C281" s="86">
        <f t="shared" ref="C281" si="223">C284</f>
        <v>0</v>
      </c>
      <c r="D281" s="86">
        <f t="shared" ref="D281:H281" si="224">D284</f>
        <v>0</v>
      </c>
      <c r="E281" s="86">
        <f t="shared" si="224"/>
        <v>0</v>
      </c>
      <c r="F281" s="86">
        <f t="shared" si="224"/>
        <v>0</v>
      </c>
      <c r="G281" s="86">
        <f t="shared" si="224"/>
        <v>0</v>
      </c>
      <c r="H281" s="86">
        <f t="shared" si="224"/>
        <v>0</v>
      </c>
      <c r="I281" s="86">
        <f t="shared" ref="I281" si="225">I284</f>
        <v>0</v>
      </c>
    </row>
    <row r="282" spans="1:9" x14ac:dyDescent="0.3">
      <c r="A282" s="22" t="s">
        <v>458</v>
      </c>
      <c r="B282" s="51" t="s">
        <v>206</v>
      </c>
      <c r="C282" s="86">
        <f t="shared" ref="C282:C287" si="226">C283</f>
        <v>0</v>
      </c>
      <c r="D282" s="86">
        <f t="shared" ref="D282:I284" si="227">D283</f>
        <v>0</v>
      </c>
      <c r="E282" s="86">
        <f t="shared" si="227"/>
        <v>0</v>
      </c>
      <c r="F282" s="86">
        <f t="shared" si="227"/>
        <v>0</v>
      </c>
      <c r="G282" s="86">
        <f t="shared" si="227"/>
        <v>0</v>
      </c>
      <c r="H282" s="86">
        <f t="shared" si="227"/>
        <v>0</v>
      </c>
      <c r="I282" s="86">
        <f t="shared" si="227"/>
        <v>0</v>
      </c>
    </row>
    <row r="283" spans="1:9" x14ac:dyDescent="0.3">
      <c r="A283" s="22" t="s">
        <v>459</v>
      </c>
      <c r="B283" s="51" t="s">
        <v>189</v>
      </c>
      <c r="C283" s="86">
        <f t="shared" si="226"/>
        <v>0</v>
      </c>
      <c r="D283" s="86">
        <f t="shared" si="227"/>
        <v>0</v>
      </c>
      <c r="E283" s="86">
        <f t="shared" si="227"/>
        <v>0</v>
      </c>
      <c r="F283" s="86">
        <f t="shared" si="227"/>
        <v>0</v>
      </c>
      <c r="G283" s="86">
        <f t="shared" si="227"/>
        <v>0</v>
      </c>
      <c r="H283" s="86">
        <f t="shared" si="227"/>
        <v>0</v>
      </c>
      <c r="I283" s="86">
        <f t="shared" si="227"/>
        <v>0</v>
      </c>
    </row>
    <row r="284" spans="1:9" ht="30" x14ac:dyDescent="0.3">
      <c r="A284" s="22" t="s">
        <v>460</v>
      </c>
      <c r="B284" s="52" t="s">
        <v>195</v>
      </c>
      <c r="C284" s="86">
        <f t="shared" si="226"/>
        <v>0</v>
      </c>
      <c r="D284" s="86">
        <f t="shared" si="227"/>
        <v>0</v>
      </c>
      <c r="E284" s="86">
        <f t="shared" si="227"/>
        <v>0</v>
      </c>
      <c r="F284" s="86">
        <f t="shared" si="227"/>
        <v>0</v>
      </c>
      <c r="G284" s="86">
        <f t="shared" si="227"/>
        <v>0</v>
      </c>
      <c r="H284" s="86">
        <f t="shared" si="227"/>
        <v>0</v>
      </c>
      <c r="I284" s="86">
        <f t="shared" si="227"/>
        <v>0</v>
      </c>
    </row>
    <row r="285" spans="1:9" x14ac:dyDescent="0.3">
      <c r="A285" s="22" t="s">
        <v>461</v>
      </c>
      <c r="B285" s="51" t="s">
        <v>437</v>
      </c>
      <c r="C285" s="86">
        <f t="shared" si="226"/>
        <v>0</v>
      </c>
      <c r="D285" s="86">
        <f t="shared" ref="D285:I287" si="228">D286</f>
        <v>0</v>
      </c>
      <c r="E285" s="86">
        <f t="shared" si="228"/>
        <v>0</v>
      </c>
      <c r="F285" s="86">
        <f t="shared" si="228"/>
        <v>0</v>
      </c>
      <c r="G285" s="86">
        <f t="shared" si="228"/>
        <v>0</v>
      </c>
      <c r="H285" s="86">
        <f t="shared" si="228"/>
        <v>0</v>
      </c>
      <c r="I285" s="86">
        <f t="shared" si="228"/>
        <v>0</v>
      </c>
    </row>
    <row r="286" spans="1:9" x14ac:dyDescent="0.3">
      <c r="A286" s="22" t="s">
        <v>462</v>
      </c>
      <c r="B286" s="51" t="s">
        <v>441</v>
      </c>
      <c r="C286" s="86">
        <f t="shared" si="226"/>
        <v>0</v>
      </c>
      <c r="D286" s="86">
        <f t="shared" si="228"/>
        <v>0</v>
      </c>
      <c r="E286" s="86">
        <f t="shared" si="228"/>
        <v>0</v>
      </c>
      <c r="F286" s="86">
        <f t="shared" si="228"/>
        <v>0</v>
      </c>
      <c r="G286" s="86">
        <f t="shared" si="228"/>
        <v>0</v>
      </c>
      <c r="H286" s="86">
        <f t="shared" si="228"/>
        <v>0</v>
      </c>
      <c r="I286" s="86">
        <f t="shared" si="228"/>
        <v>0</v>
      </c>
    </row>
    <row r="287" spans="1:9" x14ac:dyDescent="0.3">
      <c r="A287" s="22" t="s">
        <v>463</v>
      </c>
      <c r="B287" s="51" t="s">
        <v>451</v>
      </c>
      <c r="C287" s="86">
        <f t="shared" si="226"/>
        <v>0</v>
      </c>
      <c r="D287" s="86">
        <f t="shared" si="228"/>
        <v>0</v>
      </c>
      <c r="E287" s="86">
        <f t="shared" si="228"/>
        <v>0</v>
      </c>
      <c r="F287" s="86">
        <f t="shared" si="228"/>
        <v>0</v>
      </c>
      <c r="G287" s="86">
        <f t="shared" si="228"/>
        <v>0</v>
      </c>
      <c r="H287" s="86">
        <f t="shared" si="228"/>
        <v>0</v>
      </c>
      <c r="I287" s="86">
        <f t="shared" si="228"/>
        <v>0</v>
      </c>
    </row>
    <row r="288" spans="1:9" x14ac:dyDescent="0.3">
      <c r="A288" s="22" t="s">
        <v>464</v>
      </c>
      <c r="B288" s="52" t="s">
        <v>453</v>
      </c>
      <c r="C288" s="45"/>
      <c r="D288" s="90"/>
      <c r="E288" s="90"/>
      <c r="F288" s="90"/>
      <c r="G288" s="45"/>
      <c r="H288" s="45"/>
      <c r="I288" s="45"/>
    </row>
    <row r="290" spans="2:7" x14ac:dyDescent="0.3">
      <c r="B290" s="117" t="s">
        <v>518</v>
      </c>
      <c r="C290" s="117"/>
      <c r="D290" s="117" t="s">
        <v>519</v>
      </c>
      <c r="E290" s="117"/>
      <c r="F290" s="117"/>
      <c r="G290" s="117" t="s">
        <v>522</v>
      </c>
    </row>
    <row r="291" spans="2:7" x14ac:dyDescent="0.3">
      <c r="B291" s="117" t="s">
        <v>520</v>
      </c>
      <c r="C291" s="117"/>
      <c r="D291" s="117" t="s">
        <v>521</v>
      </c>
      <c r="E291" s="117"/>
      <c r="F291" s="117"/>
      <c r="G291" s="117" t="s">
        <v>523</v>
      </c>
    </row>
  </sheetData>
  <protectedRanges>
    <protectedRange sqref="B2:B3 C1:C3" name="Zonă1_1" securityDescriptor="O:WDG:WDD:(A;;CC;;;WD)"/>
    <protectedRange sqref="B1" name="Zonă1_1_1_1_1_1" securityDescriptor="O:WDG:WDD:(A;;CC;;;WD)"/>
  </protectedRanges>
  <printOptions horizontalCentered="1"/>
  <pageMargins left="0.74803149606299213" right="0.74803149606299213" top="0.19685039370078741" bottom="0.19685039370078741" header="0.15748031496062992" footer="0.15748031496062992"/>
  <pageSetup scale="5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Adrian BETIU</cp:lastModifiedBy>
  <cp:lastPrinted>2022-09-27T07:14:01Z</cp:lastPrinted>
  <dcterms:created xsi:type="dcterms:W3CDTF">2020-08-07T11:14:11Z</dcterms:created>
  <dcterms:modified xsi:type="dcterms:W3CDTF">2022-10-11T12:03:16Z</dcterms:modified>
</cp:coreProperties>
</file>